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Natasha\Desktop\"/>
    </mc:Choice>
  </mc:AlternateContent>
  <bookViews>
    <workbookView xWindow="0" yWindow="0" windowWidth="14400" windowHeight="12390"/>
  </bookViews>
  <sheets>
    <sheet name="PLUG IN Loads" sheetId="1" r:id="rId1"/>
    <sheet name="Operation Hours" sheetId="3" state="hidden" r:id="rId2"/>
  </sheets>
  <definedNames>
    <definedName name="_xlnm.Print_Area" localSheetId="0">'PLUG IN Loads'!$A$1:$J$137</definedName>
  </definedNames>
  <calcPr calcId="152511"/>
</workbook>
</file>

<file path=xl/calcChain.xml><?xml version="1.0" encoding="utf-8"?>
<calcChain xmlns="http://schemas.openxmlformats.org/spreadsheetml/2006/main">
  <c r="H98" i="1" l="1"/>
  <c r="F86" i="1" l="1"/>
  <c r="I86" i="1" s="1"/>
  <c r="H61" i="1"/>
  <c r="G98" i="1"/>
  <c r="G52" i="1"/>
  <c r="H63" i="1"/>
  <c r="H64" i="1"/>
  <c r="H65" i="1"/>
  <c r="H62" i="1"/>
  <c r="G53" i="1"/>
  <c r="G54" i="1"/>
  <c r="G55" i="1"/>
  <c r="G56" i="1"/>
  <c r="E131" i="1" l="1"/>
  <c r="H126" i="1"/>
  <c r="I126" i="1" s="1"/>
  <c r="H125" i="1"/>
  <c r="I125" i="1" s="1"/>
  <c r="H122" i="1"/>
  <c r="I122" i="1" s="1"/>
  <c r="H123" i="1"/>
  <c r="I123" i="1" s="1"/>
  <c r="H124" i="1"/>
  <c r="I124" i="1" s="1"/>
  <c r="H117" i="1"/>
  <c r="I117" i="1" s="1"/>
  <c r="H118" i="1"/>
  <c r="I118" i="1" s="1"/>
  <c r="H119" i="1"/>
  <c r="I119" i="1" s="1"/>
  <c r="H120" i="1"/>
  <c r="I120" i="1" s="1"/>
  <c r="H121" i="1"/>
  <c r="I121" i="1" s="1"/>
  <c r="H99" i="1"/>
  <c r="H100" i="1"/>
  <c r="H101" i="1"/>
  <c r="H102" i="1"/>
  <c r="H103" i="1"/>
  <c r="H104" i="1"/>
  <c r="H105" i="1"/>
  <c r="H106" i="1"/>
  <c r="H107" i="1"/>
  <c r="H108" i="1"/>
  <c r="H109" i="1"/>
  <c r="H110" i="1"/>
  <c r="G108" i="1"/>
  <c r="G109" i="1"/>
  <c r="G110" i="1"/>
  <c r="G105" i="1"/>
  <c r="G106" i="1"/>
  <c r="G100" i="1"/>
  <c r="G101" i="1"/>
  <c r="G102" i="1"/>
  <c r="G103" i="1"/>
  <c r="F90" i="1"/>
  <c r="I90" i="1" s="1"/>
  <c r="F91" i="1"/>
  <c r="I91" i="1" s="1"/>
  <c r="F92" i="1"/>
  <c r="I92" i="1" s="1"/>
  <c r="F93" i="1"/>
  <c r="I93" i="1" s="1"/>
  <c r="F88" i="1"/>
  <c r="I88" i="1" s="1"/>
  <c r="F89" i="1"/>
  <c r="I89" i="1" s="1"/>
  <c r="F83" i="1"/>
  <c r="I83" i="1" s="1"/>
  <c r="F84" i="1"/>
  <c r="I84" i="1" s="1"/>
  <c r="F85" i="1"/>
  <c r="I85" i="1" s="1"/>
  <c r="F87" i="1"/>
  <c r="I87" i="1" s="1"/>
  <c r="F82" i="1"/>
  <c r="I82" i="1" s="1"/>
  <c r="F71" i="1"/>
  <c r="I71" i="1" s="1"/>
  <c r="F72" i="1"/>
  <c r="I72" i="1" s="1"/>
  <c r="F73" i="1"/>
  <c r="I73" i="1" s="1"/>
  <c r="F74" i="1"/>
  <c r="I74" i="1" s="1"/>
  <c r="F75" i="1"/>
  <c r="I75" i="1" s="1"/>
  <c r="F77" i="1"/>
  <c r="I77" i="1" s="1"/>
  <c r="F76" i="1"/>
  <c r="I76" i="1" s="1"/>
  <c r="F70" i="1"/>
  <c r="I70" i="1" s="1"/>
  <c r="E136" i="1" l="1"/>
  <c r="E135" i="1"/>
  <c r="E133" i="1"/>
  <c r="E128" i="1"/>
  <c r="E112" i="1"/>
  <c r="G107" i="1"/>
  <c r="G104" i="1"/>
  <c r="G99" i="1"/>
  <c r="E134" i="1" l="1"/>
  <c r="C32" i="3"/>
  <c r="C31" i="3"/>
  <c r="G26" i="3"/>
  <c r="G28" i="3" s="1"/>
  <c r="F26" i="3"/>
  <c r="F27" i="3" s="1"/>
  <c r="F29" i="3" s="1"/>
  <c r="B26" i="3"/>
  <c r="B28" i="3" s="1"/>
  <c r="C26" i="3"/>
  <c r="C27" i="3" s="1"/>
  <c r="B27" i="3" l="1"/>
  <c r="B29" i="3" s="1"/>
  <c r="C28" i="3"/>
  <c r="C29" i="3"/>
  <c r="G27" i="3"/>
  <c r="G29" i="3" s="1"/>
  <c r="F28" i="3"/>
  <c r="E31" i="3" s="1"/>
  <c r="E32" i="3" l="1"/>
  <c r="E132" i="1" l="1"/>
  <c r="E137" i="1" s="1"/>
</calcChain>
</file>

<file path=xl/comments1.xml><?xml version="1.0" encoding="utf-8"?>
<comments xmlns="http://schemas.openxmlformats.org/spreadsheetml/2006/main">
  <authors>
    <author>Guljit.Mahinder</author>
  </authors>
  <commentList>
    <comment ref="G85" authorId="0" shapeId="0">
      <text>
        <r>
          <rPr>
            <b/>
            <sz val="9"/>
            <color indexed="81"/>
            <rFont val="Tahoma"/>
            <family val="2"/>
          </rPr>
          <t>Guljit.Mahinder:</t>
        </r>
        <r>
          <rPr>
            <sz val="9"/>
            <color indexed="81"/>
            <rFont val="Tahoma"/>
            <family val="2"/>
          </rPr>
          <t xml:space="preserve">
http://www.energyrating.gov.au/wp-content/uploads/Energy_Rating_Documents/Library/Refrigeration/Commercial_Refrigeration/200511-mepsvending.pdf
</t>
        </r>
      </text>
    </comment>
  </commentList>
</comments>
</file>

<file path=xl/sharedStrings.xml><?xml version="1.0" encoding="utf-8"?>
<sst xmlns="http://schemas.openxmlformats.org/spreadsheetml/2006/main" count="195" uniqueCount="141">
  <si>
    <t>Staff</t>
  </si>
  <si>
    <t>Students</t>
  </si>
  <si>
    <t>Microwave</t>
  </si>
  <si>
    <t>Desktop Computer</t>
  </si>
  <si>
    <t>Laptop Computer</t>
  </si>
  <si>
    <t>Binder</t>
  </si>
  <si>
    <t>Coffee Machine</t>
  </si>
  <si>
    <t>Scanner</t>
  </si>
  <si>
    <t>Electronic whiteboard</t>
  </si>
  <si>
    <t>Shredder</t>
  </si>
  <si>
    <t>12am-1am</t>
  </si>
  <si>
    <t>1am-2am</t>
  </si>
  <si>
    <t>3am-4am</t>
  </si>
  <si>
    <t>5am-6am</t>
  </si>
  <si>
    <t>2am-3am</t>
  </si>
  <si>
    <t>4am-5am</t>
  </si>
  <si>
    <t>6am-7am</t>
  </si>
  <si>
    <t>7am-8am</t>
  </si>
  <si>
    <t>8am-9am</t>
  </si>
  <si>
    <t>9am-10am</t>
  </si>
  <si>
    <t>10am-11am</t>
  </si>
  <si>
    <t>11am-12pm</t>
  </si>
  <si>
    <t>12pm-1pm</t>
  </si>
  <si>
    <t>1pm-2pm</t>
  </si>
  <si>
    <t>2pm-3pm</t>
  </si>
  <si>
    <t>3pm-4pm</t>
  </si>
  <si>
    <t>4pm-5pm</t>
  </si>
  <si>
    <t>5pm-6pm</t>
  </si>
  <si>
    <t>6pm-7pm</t>
  </si>
  <si>
    <t>7pm-8pm</t>
  </si>
  <si>
    <t>8pm-9pm</t>
  </si>
  <si>
    <t>9pm-10pm</t>
  </si>
  <si>
    <t>10pm-11pm</t>
  </si>
  <si>
    <t>11pm-12am</t>
  </si>
  <si>
    <t>Equipment (automated control)</t>
  </si>
  <si>
    <t>Equipment (limited control)</t>
  </si>
  <si>
    <t>Weekdays (all zones)</t>
  </si>
  <si>
    <t>Weekends and holidays (non -after hours zones), Sundays and Holidays (after hours zones)</t>
  </si>
  <si>
    <t xml:space="preserve">Number with automated controls </t>
  </si>
  <si>
    <t>Number with limited controls</t>
  </si>
  <si>
    <t>Hours on per year</t>
  </si>
  <si>
    <t>Hours off per year</t>
  </si>
  <si>
    <t>Operating Power (W)</t>
  </si>
  <si>
    <t>Standby Power (W)</t>
  </si>
  <si>
    <t>Small kitchen appliances (e.g. jug, toaster, grill)</t>
  </si>
  <si>
    <t>Hours of Operation Per year</t>
  </si>
  <si>
    <t>Operational Power (W)</t>
  </si>
  <si>
    <t>Annual Energy Consumption (kWh)</t>
  </si>
  <si>
    <t>Nunber of weekdays/yr</t>
  </si>
  <si>
    <t>Nunber of weekend days/yr</t>
  </si>
  <si>
    <t>Hours on per day</t>
  </si>
  <si>
    <t>Hours off/standby per day</t>
  </si>
  <si>
    <t>Annual Energy Consumption on Energy Rating label (kWh/yr)</t>
  </si>
  <si>
    <t>Quantity</t>
  </si>
  <si>
    <t>Limited control on</t>
  </si>
  <si>
    <t>Automated control on</t>
  </si>
  <si>
    <t>Refrigerator/Freezer Type 1</t>
  </si>
  <si>
    <t>Refrigerator/Freezer Type 2</t>
  </si>
  <si>
    <t>Refrigerator/Freezer Type 3</t>
  </si>
  <si>
    <t>Estimated Operational Power (W)</t>
  </si>
  <si>
    <t>Dishwasher Type 1</t>
  </si>
  <si>
    <t>Dishwasher Type 2</t>
  </si>
  <si>
    <t>Television Type 1</t>
  </si>
  <si>
    <t>Television Type 2</t>
  </si>
  <si>
    <t>Oven</t>
  </si>
  <si>
    <t>Laminator</t>
  </si>
  <si>
    <t>Please complete the following input cells in Blue.</t>
  </si>
  <si>
    <t>Project Name</t>
  </si>
  <si>
    <t>Projector</t>
  </si>
  <si>
    <t>1.1 Reference Information</t>
  </si>
  <si>
    <t>Signature</t>
  </si>
  <si>
    <t>Name (print)</t>
  </si>
  <si>
    <t>Date</t>
  </si>
  <si>
    <t>2.0 Equipment</t>
  </si>
  <si>
    <t>Building Population</t>
  </si>
  <si>
    <t>Computer Screen</t>
  </si>
  <si>
    <t>Assumed hours of operation per year</t>
  </si>
  <si>
    <t>Assumed Standby hours per year</t>
  </si>
  <si>
    <t>Photocopier/printer</t>
  </si>
  <si>
    <t>Printer</t>
  </si>
  <si>
    <t>Energy 
Consumption 
(kWh/yr)</t>
  </si>
  <si>
    <t>Refrigerator/Freezer Type 4</t>
  </si>
  <si>
    <t>Refrigerator/Freezer Type 5</t>
  </si>
  <si>
    <t>Refrigerator/Freezer Type 6</t>
  </si>
  <si>
    <t>Dishwasher Type 3</t>
  </si>
  <si>
    <t>Television Type 3</t>
  </si>
  <si>
    <t>Television Type 4</t>
  </si>
  <si>
    <t>Model Details</t>
  </si>
  <si>
    <t>Total Energy 
Consumption 
(kWh/yr)</t>
  </si>
  <si>
    <t xml:space="preserve">Other - Please specify:
</t>
  </si>
  <si>
    <t>Equipment Description (Type, model)</t>
  </si>
  <si>
    <t>Location / Space</t>
  </si>
  <si>
    <t>Standby hours per year</t>
  </si>
  <si>
    <t>3.0 Total Plugin Loads</t>
  </si>
  <si>
    <t>Total Specialty Annual Energy consumption (kWh/yr)</t>
  </si>
  <si>
    <t>Total Plugin Loads (kWh/year)</t>
  </si>
  <si>
    <t>Specialty Equipment (kWh/year)</t>
  </si>
  <si>
    <t>Energy Star Equipment (kWh/year)</t>
  </si>
  <si>
    <t>Other Equipment (kWh/year)</t>
  </si>
  <si>
    <t>Office/Teaching Equipment (kWh/year)</t>
  </si>
  <si>
    <t>Personal Equipment (kWh/year)</t>
  </si>
  <si>
    <t>Total Non-Specialty Equipment Annual Energy consumption (kWh/yr)</t>
  </si>
  <si>
    <t>Complete the following table for any Energy Star rated equipment. Figures of energy consumption are to be derived from the energyrating.gov.au website.</t>
  </si>
  <si>
    <t>e.g. Morgue fridge</t>
  </si>
  <si>
    <t>Basement 1</t>
  </si>
  <si>
    <t xml:space="preserve">The following tables are to be completed for any equipment of the specified type. Consumption is based on NABERS protocol and relevant studies. </t>
  </si>
  <si>
    <t>Project Team Comments (if required)</t>
  </si>
  <si>
    <t>Please complete the following input cells in Blue. Operating and Standby Power is based on NABERS protocol.</t>
  </si>
  <si>
    <t xml:space="preserve">Please complete the following input cells in Blue. Operating and Standby Power is based on NABERS protocol. For 'Other' equipment, input Operating and Standby Power of nominated equipment. </t>
  </si>
  <si>
    <t>Please complete the following input cells in Blue for any specialised equipment expected to be installed for the building</t>
  </si>
  <si>
    <t>Comments (if required)</t>
  </si>
  <si>
    <t>1.0  Building Information Data</t>
  </si>
  <si>
    <t>The figures below will be adopted in setting benchmarks for personal equipment use for students</t>
  </si>
  <si>
    <t>Integrated Micro PC-screen</t>
  </si>
  <si>
    <t>2.1 Computer Labs</t>
  </si>
  <si>
    <t>Desktop computer</t>
  </si>
  <si>
    <t>Computer Lab 1</t>
  </si>
  <si>
    <t>Hours of operation per year</t>
  </si>
  <si>
    <t>Computer Lab 2</t>
  </si>
  <si>
    <t>Computer Lab 4</t>
  </si>
  <si>
    <t>Computer Lab 5</t>
  </si>
  <si>
    <t>Computer Lab 3</t>
  </si>
  <si>
    <t>Equipment numbers</t>
  </si>
  <si>
    <t>Energy Consumption (kWh/yr)</t>
  </si>
  <si>
    <t>2.2 Personal Equipment</t>
  </si>
  <si>
    <t>2.3 Office/Teaching Equipment</t>
  </si>
  <si>
    <t>2.4 Other Equipment</t>
  </si>
  <si>
    <t>2.5 Energy Star Equipment</t>
  </si>
  <si>
    <t>2.6 Specialty Equipment</t>
  </si>
  <si>
    <t>Computer Lab Equipment (kWh/year)</t>
  </si>
  <si>
    <r>
      <t xml:space="preserve">Please complete the following input cells in Blue for </t>
    </r>
    <r>
      <rPr>
        <b/>
        <sz val="9"/>
        <color theme="1"/>
        <rFont val="Arial"/>
        <family val="2"/>
      </rPr>
      <t>staff personal equipment only</t>
    </r>
    <r>
      <rPr>
        <sz val="9"/>
        <color theme="1"/>
        <rFont val="Arial"/>
        <family val="2"/>
      </rPr>
      <t>. 100% of students are assumed to have laptop computers and this energy consumption is calculated automatically. Operating and Standby Power is based on NABERS protocol and relevant data. 
Note: Automated controls include:
• Settings that cannot be changed by staff guarantee sleep/hibernate mode operation during non-occupancy hours for all computers and office equipment;
• A software program is implemented to initiate automatic shutdown procedure to the PCs after-hours;
• Circuiting based on zoning and automatic shutdown</t>
    </r>
  </si>
  <si>
    <t>Please complete the following input cells in Blue. Operating and Standby Power is based on NABERS protocol and relevant data.</t>
  </si>
  <si>
    <t>Phone</t>
  </si>
  <si>
    <t>Vending machine - Chilled snack</t>
  </si>
  <si>
    <t>Vending machine - Refrigerated beverage</t>
  </si>
  <si>
    <r>
      <t>This form is to be completed for the</t>
    </r>
    <r>
      <rPr>
        <b/>
        <sz val="10"/>
        <color theme="1"/>
        <rFont val="Arial"/>
        <family val="2"/>
      </rPr>
      <t xml:space="preserve"> 2.2 Energy Modelling and Passive Design</t>
    </r>
    <r>
      <rPr>
        <sz val="10"/>
        <color theme="1"/>
        <rFont val="Arial"/>
        <family val="2"/>
      </rPr>
      <t xml:space="preserve"> Measure. The results are to be included in the 2.2 submittal form in the appropriate section and submitted to Campus Infrastructure Services Group for sign-off.</t>
    </r>
  </si>
  <si>
    <t>Sign-off: Pre-contract Design Stage</t>
  </si>
  <si>
    <t>Project Team Representative</t>
  </si>
  <si>
    <t>Sign-off: As-built Stage - to be completed at Practical Completion of Project</t>
  </si>
  <si>
    <t>Project Team Representative As-built Sign-off</t>
  </si>
  <si>
    <t>2.2 PLUG IN LOADS ANALYSIS Submittal Calculation Form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</si>
</sst>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[$-F400]h:mm:ss\ AM/PM"/>
    <numFmt numFmtId="165" formatCode="0.0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6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13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 vertical="center" wrapText="1"/>
    </xf>
    <xf numFmtId="164" fontId="0" fillId="0" borderId="0" xfId="0" applyNumberFormat="1"/>
    <xf numFmtId="9" fontId="0" fillId="0" borderId="0" xfId="1" applyFont="1"/>
    <xf numFmtId="2" fontId="1" fillId="0" borderId="0" xfId="1" applyNumberFormat="1" applyFont="1"/>
    <xf numFmtId="2" fontId="1" fillId="0" borderId="0" xfId="0" applyNumberFormat="1" applyFont="1"/>
    <xf numFmtId="0" fontId="3" fillId="0" borderId="0" xfId="0" applyFont="1"/>
    <xf numFmtId="0" fontId="6" fillId="0" borderId="0" xfId="0" applyFont="1"/>
    <xf numFmtId="0" fontId="7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7" fillId="0" borderId="0" xfId="0" applyFont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7" fillId="0" borderId="0" xfId="0" applyFont="1"/>
    <xf numFmtId="0" fontId="8" fillId="0" borderId="0" xfId="0" applyFont="1"/>
    <xf numFmtId="0" fontId="7" fillId="0" borderId="0" xfId="0" applyFont="1" applyBorder="1"/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7" fillId="0" borderId="0" xfId="0" applyFont="1" applyFill="1"/>
    <xf numFmtId="0" fontId="7" fillId="0" borderId="0" xfId="0" applyFont="1" applyFill="1" applyAlignment="1">
      <alignment vertical="center"/>
    </xf>
    <xf numFmtId="2" fontId="7" fillId="0" borderId="0" xfId="0" applyNumberFormat="1" applyFont="1" applyFill="1" applyAlignment="1">
      <alignment horizontal="center" vertical="center"/>
    </xf>
    <xf numFmtId="165" fontId="3" fillId="0" borderId="0" xfId="0" applyNumberFormat="1" applyFont="1" applyBorder="1" applyAlignment="1">
      <alignment horizontal="center" vertical="center"/>
    </xf>
    <xf numFmtId="0" fontId="7" fillId="0" borderId="0" xfId="0" applyFont="1" applyFill="1" applyBorder="1"/>
    <xf numFmtId="0" fontId="10" fillId="0" borderId="0" xfId="0" applyFont="1" applyAlignment="1">
      <alignment horizontal="center" vertical="center"/>
    </xf>
    <xf numFmtId="0" fontId="9" fillId="0" borderId="0" xfId="0" applyFont="1"/>
    <xf numFmtId="0" fontId="10" fillId="0" borderId="0" xfId="0" applyFont="1" applyAlignment="1">
      <alignment horizontal="left" vertical="center"/>
    </xf>
    <xf numFmtId="0" fontId="9" fillId="0" borderId="0" xfId="0" applyFont="1" applyBorder="1" applyAlignment="1">
      <alignment vertical="center"/>
    </xf>
    <xf numFmtId="2" fontId="9" fillId="0" borderId="0" xfId="0" applyNumberFormat="1" applyFont="1" applyFill="1" applyAlignment="1">
      <alignment horizontal="center" vertical="center"/>
    </xf>
    <xf numFmtId="165" fontId="9" fillId="0" borderId="0" xfId="0" applyNumberFormat="1" applyFont="1" applyBorder="1" applyAlignment="1">
      <alignment horizontal="center" vertical="center"/>
    </xf>
    <xf numFmtId="3" fontId="9" fillId="0" borderId="12" xfId="0" applyNumberFormat="1" applyFont="1" applyFill="1" applyBorder="1" applyAlignment="1" applyProtection="1">
      <alignment horizontal="center" vertical="center"/>
      <protection locked="0"/>
    </xf>
    <xf numFmtId="1" fontId="9" fillId="0" borderId="12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ill="1" applyBorder="1"/>
    <xf numFmtId="0" fontId="7" fillId="0" borderId="0" xfId="0" applyFont="1" applyFill="1" applyBorder="1" applyAlignment="1">
      <alignment horizontal="left" vertical="center"/>
    </xf>
    <xf numFmtId="49" fontId="9" fillId="0" borderId="0" xfId="0" applyNumberFormat="1" applyFont="1" applyFill="1" applyBorder="1" applyAlignment="1" applyProtection="1">
      <alignment horizontal="center" vertical="center" wrapText="1"/>
      <protection locked="0"/>
    </xf>
    <xf numFmtId="165" fontId="10" fillId="0" borderId="0" xfId="0" applyNumberFormat="1" applyFont="1" applyBorder="1" applyAlignment="1">
      <alignment horizontal="center" vertical="center"/>
    </xf>
    <xf numFmtId="2" fontId="9" fillId="0" borderId="12" xfId="0" applyNumberFormat="1" applyFont="1" applyBorder="1" applyAlignment="1">
      <alignment horizontal="center" vertical="center"/>
    </xf>
    <xf numFmtId="0" fontId="11" fillId="0" borderId="0" xfId="0" applyFont="1"/>
    <xf numFmtId="0" fontId="9" fillId="0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10" fillId="0" borderId="12" xfId="0" applyFont="1" applyBorder="1" applyAlignment="1">
      <alignment horizontal="center" vertical="center"/>
    </xf>
    <xf numFmtId="0" fontId="10" fillId="0" borderId="12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/>
    </xf>
    <xf numFmtId="2" fontId="9" fillId="0" borderId="12" xfId="0" applyNumberFormat="1" applyFont="1" applyFill="1" applyBorder="1" applyAlignment="1" applyProtection="1">
      <alignment horizontal="center" vertical="center"/>
      <protection locked="0"/>
    </xf>
    <xf numFmtId="0" fontId="9" fillId="0" borderId="12" xfId="0" applyFont="1" applyFill="1" applyBorder="1" applyAlignment="1" applyProtection="1">
      <alignment horizontal="center" vertical="center"/>
      <protection locked="0"/>
    </xf>
    <xf numFmtId="2" fontId="9" fillId="0" borderId="12" xfId="0" applyNumberFormat="1" applyFont="1" applyFill="1" applyBorder="1" applyAlignment="1" applyProtection="1">
      <alignment horizontal="center" vertical="center" wrapText="1"/>
      <protection locked="0"/>
    </xf>
    <xf numFmtId="2" fontId="9" fillId="0" borderId="12" xfId="0" applyNumberFormat="1" applyFont="1" applyFill="1" applyBorder="1" applyAlignment="1">
      <alignment horizontal="center" vertical="center"/>
    </xf>
    <xf numFmtId="49" fontId="9" fillId="0" borderId="12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left"/>
    </xf>
    <xf numFmtId="0" fontId="10" fillId="0" borderId="0" xfId="0" applyFont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10" fillId="0" borderId="12" xfId="0" applyFont="1" applyBorder="1" applyAlignment="1">
      <alignment horizontal="center" vertical="center" wrapText="1"/>
    </xf>
    <xf numFmtId="49" fontId="7" fillId="0" borderId="0" xfId="0" applyNumberFormat="1" applyFont="1" applyFill="1" applyBorder="1" applyAlignment="1" applyProtection="1">
      <alignment horizontal="center" vertical="center" wrapText="1"/>
      <protection locked="0"/>
    </xf>
    <xf numFmtId="2" fontId="7" fillId="0" borderId="0" xfId="0" applyNumberFormat="1" applyFont="1" applyFill="1" applyBorder="1" applyAlignment="1" applyProtection="1">
      <alignment horizontal="center" vertical="center" wrapText="1"/>
      <protection locked="0"/>
    </xf>
    <xf numFmtId="1" fontId="7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Alignment="1">
      <alignment horizontal="center" vertical="center" wrapText="1"/>
    </xf>
    <xf numFmtId="2" fontId="7" fillId="0" borderId="0" xfId="0" applyNumberFormat="1" applyFont="1" applyAlignment="1">
      <alignment horizontal="center" vertical="center" wrapText="1"/>
    </xf>
    <xf numFmtId="2" fontId="9" fillId="0" borderId="12" xfId="2" applyNumberFormat="1" applyFont="1" applyBorder="1" applyAlignment="1">
      <alignment horizontal="center" vertical="center"/>
    </xf>
    <xf numFmtId="2" fontId="9" fillId="0" borderId="12" xfId="2" applyNumberFormat="1" applyFont="1" applyFill="1" applyBorder="1" applyAlignment="1">
      <alignment horizontal="center" vertical="center"/>
    </xf>
    <xf numFmtId="1" fontId="9" fillId="0" borderId="12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12" xfId="0" applyFont="1" applyBorder="1" applyAlignment="1">
      <alignment horizontal="center" vertical="center" wrapText="1"/>
    </xf>
    <xf numFmtId="2" fontId="9" fillId="0" borderId="12" xfId="0" applyNumberFormat="1" applyFont="1" applyBorder="1" applyAlignment="1">
      <alignment horizontal="center" vertical="center" wrapText="1"/>
    </xf>
    <xf numFmtId="49" fontId="9" fillId="0" borderId="12" xfId="0" applyNumberFormat="1" applyFont="1" applyBorder="1" applyAlignment="1">
      <alignment horizontal="left" vertical="center" wrapText="1"/>
    </xf>
    <xf numFmtId="49" fontId="9" fillId="0" borderId="12" xfId="0" applyNumberFormat="1" applyFont="1" applyBorder="1" applyAlignment="1">
      <alignment horizontal="left"/>
    </xf>
    <xf numFmtId="0" fontId="7" fillId="0" borderId="0" xfId="0" applyFont="1" applyFill="1" applyBorder="1" applyAlignment="1">
      <alignment horizontal="center" vertical="center" wrapText="1"/>
    </xf>
    <xf numFmtId="14" fontId="7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vertical="center"/>
    </xf>
    <xf numFmtId="2" fontId="10" fillId="0" borderId="12" xfId="2" applyNumberFormat="1" applyFont="1" applyBorder="1" applyAlignment="1">
      <alignment horizontal="center" vertical="center"/>
    </xf>
    <xf numFmtId="0" fontId="10" fillId="0" borderId="12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0" fillId="0" borderId="12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164" fontId="11" fillId="0" borderId="3" xfId="0" applyNumberFormat="1" applyFont="1" applyBorder="1"/>
    <xf numFmtId="9" fontId="11" fillId="0" borderId="0" xfId="1" applyFont="1" applyBorder="1" applyAlignment="1">
      <alignment horizontal="center" vertical="center"/>
    </xf>
    <xf numFmtId="9" fontId="11" fillId="0" borderId="4" xfId="1" applyFont="1" applyBorder="1" applyAlignment="1">
      <alignment horizontal="center" vertical="center"/>
    </xf>
    <xf numFmtId="0" fontId="11" fillId="0" borderId="3" xfId="0" applyFont="1" applyBorder="1"/>
    <xf numFmtId="0" fontId="12" fillId="0" borderId="3" xfId="0" applyFont="1" applyBorder="1"/>
    <xf numFmtId="165" fontId="12" fillId="0" borderId="0" xfId="1" applyNumberFormat="1" applyFont="1" applyBorder="1" applyAlignment="1">
      <alignment horizontal="center" vertical="center"/>
    </xf>
    <xf numFmtId="165" fontId="12" fillId="0" borderId="4" xfId="1" applyNumberFormat="1" applyFont="1" applyBorder="1" applyAlignment="1">
      <alignment horizontal="center" vertical="center"/>
    </xf>
    <xf numFmtId="0" fontId="12" fillId="0" borderId="0" xfId="0" applyFont="1"/>
    <xf numFmtId="165" fontId="12" fillId="0" borderId="0" xfId="0" applyNumberFormat="1" applyFont="1" applyBorder="1" applyAlignment="1">
      <alignment horizontal="center" vertical="center"/>
    </xf>
    <xf numFmtId="165" fontId="12" fillId="0" borderId="4" xfId="0" applyNumberFormat="1" applyFont="1" applyBorder="1" applyAlignment="1">
      <alignment horizontal="center" vertical="center"/>
    </xf>
    <xf numFmtId="2" fontId="12" fillId="0" borderId="0" xfId="0" applyNumberFormat="1" applyFont="1"/>
    <xf numFmtId="165" fontId="11" fillId="0" borderId="0" xfId="0" applyNumberFormat="1" applyFont="1" applyBorder="1" applyAlignment="1">
      <alignment horizontal="center" vertical="center"/>
    </xf>
    <xf numFmtId="165" fontId="11" fillId="0" borderId="4" xfId="0" applyNumberFormat="1" applyFont="1" applyBorder="1" applyAlignment="1">
      <alignment horizontal="center" vertical="center"/>
    </xf>
    <xf numFmtId="0" fontId="11" fillId="0" borderId="5" xfId="0" applyFont="1" applyBorder="1"/>
    <xf numFmtId="165" fontId="11" fillId="0" borderId="8" xfId="0" applyNumberFormat="1" applyFont="1" applyBorder="1" applyAlignment="1">
      <alignment horizontal="center" vertical="center"/>
    </xf>
    <xf numFmtId="165" fontId="11" fillId="0" borderId="6" xfId="0" applyNumberFormat="1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165" fontId="11" fillId="0" borderId="0" xfId="0" applyNumberFormat="1" applyFont="1"/>
    <xf numFmtId="0" fontId="10" fillId="0" borderId="0" xfId="0" applyFont="1" applyAlignment="1">
      <alignment horizontal="center" vertical="center" wrapText="1"/>
    </xf>
    <xf numFmtId="0" fontId="9" fillId="0" borderId="12" xfId="0" applyFont="1" applyBorder="1" applyAlignment="1" applyProtection="1">
      <alignment horizontal="center" vertical="center" wrapText="1"/>
      <protection locked="0"/>
    </xf>
    <xf numFmtId="0" fontId="10" fillId="0" borderId="12" xfId="0" applyFont="1" applyBorder="1" applyAlignment="1" applyProtection="1">
      <alignment horizontal="center" vertical="center" wrapText="1"/>
      <protection locked="0"/>
    </xf>
    <xf numFmtId="2" fontId="9" fillId="0" borderId="12" xfId="0" applyNumberFormat="1" applyFont="1" applyBorder="1" applyAlignment="1" applyProtection="1">
      <alignment horizontal="center" vertical="center"/>
      <protection locked="0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49" fontId="7" fillId="0" borderId="0" xfId="0" applyNumberFormat="1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left" vertical="center" wrapText="1"/>
    </xf>
    <xf numFmtId="0" fontId="9" fillId="0" borderId="12" xfId="0" applyFont="1" applyBorder="1" applyAlignment="1">
      <alignment horizontal="left" vertical="center" wrapText="1"/>
    </xf>
    <xf numFmtId="0" fontId="10" fillId="0" borderId="12" xfId="0" applyFont="1" applyFill="1" applyBorder="1" applyAlignment="1">
      <alignment horizontal="left" vertical="center" wrapText="1"/>
    </xf>
    <xf numFmtId="0" fontId="9" fillId="0" borderId="12" xfId="0" applyFont="1" applyBorder="1" applyAlignment="1" applyProtection="1">
      <alignment horizontal="left" vertical="center" wrapText="1"/>
      <protection locked="0"/>
    </xf>
    <xf numFmtId="49" fontId="9" fillId="0" borderId="12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14" fontId="7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Alignment="1">
      <alignment horizontal="left" vertical="top" wrapText="1"/>
    </xf>
    <xf numFmtId="0" fontId="9" fillId="0" borderId="9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49" fontId="3" fillId="0" borderId="9" xfId="0" quotePrefix="1" applyNumberFormat="1" applyFont="1" applyFill="1" applyBorder="1" applyAlignment="1" applyProtection="1">
      <alignment horizontal="left" vertical="center"/>
      <protection locked="0"/>
    </xf>
    <xf numFmtId="49" fontId="3" fillId="0" borderId="10" xfId="0" quotePrefix="1" applyNumberFormat="1" applyFont="1" applyFill="1" applyBorder="1" applyAlignment="1" applyProtection="1">
      <alignment horizontal="left" vertical="center"/>
      <protection locked="0"/>
    </xf>
    <xf numFmtId="49" fontId="3" fillId="0" borderId="11" xfId="0" quotePrefix="1" applyNumberFormat="1" applyFont="1" applyFill="1" applyBorder="1" applyAlignment="1" applyProtection="1">
      <alignment horizontal="left" vertical="center"/>
      <protection locked="0"/>
    </xf>
    <xf numFmtId="0" fontId="10" fillId="0" borderId="12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left" vertical="center"/>
    </xf>
    <xf numFmtId="0" fontId="10" fillId="0" borderId="12" xfId="0" applyFont="1" applyBorder="1" applyAlignment="1">
      <alignment horizontal="left" vertical="center"/>
    </xf>
    <xf numFmtId="0" fontId="11" fillId="0" borderId="1" xfId="0" applyFont="1" applyBorder="1" applyAlignment="1">
      <alignment horizontal="left"/>
    </xf>
    <xf numFmtId="0" fontId="11" fillId="0" borderId="7" xfId="0" applyFont="1" applyBorder="1" applyAlignment="1">
      <alignment horizontal="left"/>
    </xf>
    <xf numFmtId="0" fontId="11" fillId="0" borderId="5" xfId="0" applyFont="1" applyBorder="1" applyAlignment="1">
      <alignment horizontal="left"/>
    </xf>
    <xf numFmtId="0" fontId="11" fillId="0" borderId="8" xfId="0" applyFont="1" applyBorder="1" applyAlignment="1">
      <alignment horizontal="left"/>
    </xf>
    <xf numFmtId="0" fontId="9" fillId="0" borderId="8" xfId="0" applyFont="1" applyBorder="1" applyAlignment="1">
      <alignment horizontal="left" vertical="center"/>
    </xf>
  </cellXfs>
  <cellStyles count="3">
    <cellStyle name="Comma" xfId="2" builtinId="3"/>
    <cellStyle name="Normal" xfId="0" builtinId="0"/>
    <cellStyle name="Percent" xfId="1" builtinId="5"/>
  </cellStyles>
  <dxfs count="1"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39</xdr:row>
      <xdr:rowOff>9525</xdr:rowOff>
    </xdr:from>
    <xdr:to>
      <xdr:col>10</xdr:col>
      <xdr:colOff>0</xdr:colOff>
      <xdr:row>39</xdr:row>
      <xdr:rowOff>9525</xdr:rowOff>
    </xdr:to>
    <xdr:cxnSp macro="">
      <xdr:nvCxnSpPr>
        <xdr:cNvPr id="4" name="Straight Connector 3"/>
        <xdr:cNvCxnSpPr/>
      </xdr:nvCxnSpPr>
      <xdr:spPr>
        <a:xfrm>
          <a:off x="209550" y="3099858"/>
          <a:ext cx="6309783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21167</xdr:colOff>
      <xdr:row>45</xdr:row>
      <xdr:rowOff>249766</xdr:rowOff>
    </xdr:from>
    <xdr:to>
      <xdr:col>10</xdr:col>
      <xdr:colOff>0</xdr:colOff>
      <xdr:row>45</xdr:row>
      <xdr:rowOff>249766</xdr:rowOff>
    </xdr:to>
    <xdr:cxnSp macro="">
      <xdr:nvCxnSpPr>
        <xdr:cNvPr id="5" name="Straight Connector 4"/>
        <xdr:cNvCxnSpPr/>
      </xdr:nvCxnSpPr>
      <xdr:spPr>
        <a:xfrm>
          <a:off x="21167" y="7711016"/>
          <a:ext cx="65722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129</xdr:row>
      <xdr:rowOff>249766</xdr:rowOff>
    </xdr:from>
    <xdr:to>
      <xdr:col>10</xdr:col>
      <xdr:colOff>9525</xdr:colOff>
      <xdr:row>129</xdr:row>
      <xdr:rowOff>249766</xdr:rowOff>
    </xdr:to>
    <xdr:cxnSp macro="">
      <xdr:nvCxnSpPr>
        <xdr:cNvPr id="6" name="Straight Connector 5"/>
        <xdr:cNvCxnSpPr/>
      </xdr:nvCxnSpPr>
      <xdr:spPr>
        <a:xfrm>
          <a:off x="0" y="47331841"/>
          <a:ext cx="76676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9525</xdr:colOff>
      <xdr:row>11</xdr:row>
      <xdr:rowOff>295275</xdr:rowOff>
    </xdr:from>
    <xdr:to>
      <xdr:col>4</xdr:col>
      <xdr:colOff>666750</xdr:colOff>
      <xdr:row>11</xdr:row>
      <xdr:rowOff>295275</xdr:rowOff>
    </xdr:to>
    <xdr:cxnSp macro="">
      <xdr:nvCxnSpPr>
        <xdr:cNvPr id="7" name="Straight Connector 6"/>
        <xdr:cNvCxnSpPr/>
      </xdr:nvCxnSpPr>
      <xdr:spPr>
        <a:xfrm>
          <a:off x="9525" y="3988858"/>
          <a:ext cx="3027892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20108</xdr:colOff>
      <xdr:row>57</xdr:row>
      <xdr:rowOff>254000</xdr:rowOff>
    </xdr:from>
    <xdr:to>
      <xdr:col>10</xdr:col>
      <xdr:colOff>0</xdr:colOff>
      <xdr:row>57</xdr:row>
      <xdr:rowOff>254000</xdr:rowOff>
    </xdr:to>
    <xdr:cxnSp macro="">
      <xdr:nvCxnSpPr>
        <xdr:cNvPr id="15" name="Straight Connector 14"/>
        <xdr:cNvCxnSpPr/>
      </xdr:nvCxnSpPr>
      <xdr:spPr>
        <a:xfrm>
          <a:off x="20108" y="9789583"/>
          <a:ext cx="6581776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21166</xdr:colOff>
      <xdr:row>66</xdr:row>
      <xdr:rowOff>233892</xdr:rowOff>
    </xdr:from>
    <xdr:to>
      <xdr:col>10</xdr:col>
      <xdr:colOff>0</xdr:colOff>
      <xdr:row>66</xdr:row>
      <xdr:rowOff>233892</xdr:rowOff>
    </xdr:to>
    <xdr:cxnSp macro="">
      <xdr:nvCxnSpPr>
        <xdr:cNvPr id="16" name="Straight Connector 15"/>
        <xdr:cNvCxnSpPr/>
      </xdr:nvCxnSpPr>
      <xdr:spPr>
        <a:xfrm>
          <a:off x="21166" y="20560242"/>
          <a:ext cx="773218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78</xdr:row>
      <xdr:rowOff>224368</xdr:rowOff>
    </xdr:from>
    <xdr:to>
      <xdr:col>10</xdr:col>
      <xdr:colOff>0</xdr:colOff>
      <xdr:row>78</xdr:row>
      <xdr:rowOff>224368</xdr:rowOff>
    </xdr:to>
    <xdr:cxnSp macro="">
      <xdr:nvCxnSpPr>
        <xdr:cNvPr id="17" name="Straight Connector 16"/>
        <xdr:cNvCxnSpPr/>
      </xdr:nvCxnSpPr>
      <xdr:spPr>
        <a:xfrm>
          <a:off x="0" y="18036118"/>
          <a:ext cx="73056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19050</xdr:colOff>
      <xdr:row>94</xdr:row>
      <xdr:rowOff>232833</xdr:rowOff>
    </xdr:from>
    <xdr:to>
      <xdr:col>10</xdr:col>
      <xdr:colOff>0</xdr:colOff>
      <xdr:row>94</xdr:row>
      <xdr:rowOff>232833</xdr:rowOff>
    </xdr:to>
    <xdr:cxnSp macro="">
      <xdr:nvCxnSpPr>
        <xdr:cNvPr id="18" name="Straight Connector 17"/>
        <xdr:cNvCxnSpPr/>
      </xdr:nvCxnSpPr>
      <xdr:spPr>
        <a:xfrm>
          <a:off x="19050" y="24750183"/>
          <a:ext cx="72866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21167</xdr:colOff>
      <xdr:row>40</xdr:row>
      <xdr:rowOff>232832</xdr:rowOff>
    </xdr:from>
    <xdr:to>
      <xdr:col>10</xdr:col>
      <xdr:colOff>0</xdr:colOff>
      <xdr:row>40</xdr:row>
      <xdr:rowOff>232832</xdr:rowOff>
    </xdr:to>
    <xdr:cxnSp macro="">
      <xdr:nvCxnSpPr>
        <xdr:cNvPr id="20" name="Straight Connector 19"/>
        <xdr:cNvCxnSpPr/>
      </xdr:nvCxnSpPr>
      <xdr:spPr>
        <a:xfrm>
          <a:off x="211667" y="6635749"/>
          <a:ext cx="6317192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609594</xdr:colOff>
      <xdr:row>12</xdr:row>
      <xdr:rowOff>46566</xdr:rowOff>
    </xdr:from>
    <xdr:to>
      <xdr:col>7</xdr:col>
      <xdr:colOff>640286</xdr:colOff>
      <xdr:row>14</xdr:row>
      <xdr:rowOff>14815</xdr:rowOff>
    </xdr:to>
    <xdr:sp macro="" textlink="">
      <xdr:nvSpPr>
        <xdr:cNvPr id="32" name="TextBox 31"/>
        <xdr:cNvSpPr txBox="1"/>
      </xdr:nvSpPr>
      <xdr:spPr>
        <a:xfrm>
          <a:off x="4638669" y="4913841"/>
          <a:ext cx="783167" cy="31114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AU" sz="1000">
              <a:latin typeface="Arial" panose="020B0604020202020204" pitchFamily="34" charset="0"/>
              <a:cs typeface="Arial" panose="020B0604020202020204" pitchFamily="34" charset="0"/>
            </a:rPr>
            <a:t>Signature</a:t>
          </a:r>
        </a:p>
      </xdr:txBody>
    </xdr:sp>
    <xdr:clientData/>
  </xdr:twoCellAnchor>
  <xdr:twoCellAnchor>
    <xdr:from>
      <xdr:col>6</xdr:col>
      <xdr:colOff>603244</xdr:colOff>
      <xdr:row>14</xdr:row>
      <xdr:rowOff>8465</xdr:rowOff>
    </xdr:from>
    <xdr:to>
      <xdr:col>7</xdr:col>
      <xdr:colOff>809625</xdr:colOff>
      <xdr:row>15</xdr:row>
      <xdr:rowOff>50798</xdr:rowOff>
    </xdr:to>
    <xdr:sp macro="" textlink="">
      <xdr:nvSpPr>
        <xdr:cNvPr id="33" name="TextBox 32"/>
        <xdr:cNvSpPr txBox="1"/>
      </xdr:nvSpPr>
      <xdr:spPr>
        <a:xfrm>
          <a:off x="4632319" y="5218640"/>
          <a:ext cx="958856" cy="30903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AU" sz="1000">
              <a:latin typeface="Arial" panose="020B0604020202020204" pitchFamily="34" charset="0"/>
              <a:cs typeface="Arial" panose="020B0604020202020204" pitchFamily="34" charset="0"/>
            </a:rPr>
            <a:t>Name (print)</a:t>
          </a:r>
        </a:p>
      </xdr:txBody>
    </xdr:sp>
    <xdr:clientData/>
  </xdr:twoCellAnchor>
  <xdr:twoCellAnchor>
    <xdr:from>
      <xdr:col>6</xdr:col>
      <xdr:colOff>607476</xdr:colOff>
      <xdr:row>15</xdr:row>
      <xdr:rowOff>44450</xdr:rowOff>
    </xdr:from>
    <xdr:to>
      <xdr:col>7</xdr:col>
      <xdr:colOff>813857</xdr:colOff>
      <xdr:row>16</xdr:row>
      <xdr:rowOff>247650</xdr:rowOff>
    </xdr:to>
    <xdr:sp macro="" textlink="">
      <xdr:nvSpPr>
        <xdr:cNvPr id="34" name="TextBox 33"/>
        <xdr:cNvSpPr txBox="1"/>
      </xdr:nvSpPr>
      <xdr:spPr>
        <a:xfrm>
          <a:off x="4636551" y="5521325"/>
          <a:ext cx="958856" cy="2794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AU" sz="1000">
              <a:latin typeface="Arial" panose="020B0604020202020204" pitchFamily="34" charset="0"/>
              <a:cs typeface="Arial" panose="020B0604020202020204" pitchFamily="34" charset="0"/>
            </a:rPr>
            <a:t>Date</a:t>
          </a:r>
        </a:p>
      </xdr:txBody>
    </xdr:sp>
    <xdr:clientData/>
  </xdr:twoCellAnchor>
  <xdr:twoCellAnchor>
    <xdr:from>
      <xdr:col>6</xdr:col>
      <xdr:colOff>242353</xdr:colOff>
      <xdr:row>10</xdr:row>
      <xdr:rowOff>190500</xdr:rowOff>
    </xdr:from>
    <xdr:to>
      <xdr:col>9</xdr:col>
      <xdr:colOff>504825</xdr:colOff>
      <xdr:row>12</xdr:row>
      <xdr:rowOff>3173</xdr:rowOff>
    </xdr:to>
    <xdr:sp macro="" textlink="">
      <xdr:nvSpPr>
        <xdr:cNvPr id="35" name="TextBox 34"/>
        <xdr:cNvSpPr txBox="1"/>
      </xdr:nvSpPr>
      <xdr:spPr>
        <a:xfrm>
          <a:off x="4395253" y="2924175"/>
          <a:ext cx="3110447" cy="41274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AU" sz="1000">
              <a:latin typeface="Arial" panose="020B0604020202020204" pitchFamily="34" charset="0"/>
              <a:cs typeface="Arial" panose="020B0604020202020204" pitchFamily="34" charset="0"/>
            </a:rPr>
            <a:t>Campus Infrastructure Services Sustainability Representative</a:t>
          </a:r>
        </a:p>
      </xdr:txBody>
    </xdr:sp>
    <xdr:clientData/>
  </xdr:twoCellAnchor>
  <xdr:twoCellAnchor>
    <xdr:from>
      <xdr:col>6</xdr:col>
      <xdr:colOff>666750</xdr:colOff>
      <xdr:row>11</xdr:row>
      <xdr:rowOff>310092</xdr:rowOff>
    </xdr:from>
    <xdr:to>
      <xdr:col>9</xdr:col>
      <xdr:colOff>857250</xdr:colOff>
      <xdr:row>11</xdr:row>
      <xdr:rowOff>310092</xdr:rowOff>
    </xdr:to>
    <xdr:cxnSp macro="">
      <xdr:nvCxnSpPr>
        <xdr:cNvPr id="39" name="Straight Connector 38"/>
        <xdr:cNvCxnSpPr/>
      </xdr:nvCxnSpPr>
      <xdr:spPr>
        <a:xfrm>
          <a:off x="4695825" y="4834467"/>
          <a:ext cx="30289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114316</xdr:colOff>
      <xdr:row>13</xdr:row>
      <xdr:rowOff>71971</xdr:rowOff>
    </xdr:from>
    <xdr:to>
      <xdr:col>4</xdr:col>
      <xdr:colOff>628659</xdr:colOff>
      <xdr:row>14</xdr:row>
      <xdr:rowOff>262470</xdr:rowOff>
    </xdr:to>
    <xdr:sp macro="" textlink="">
      <xdr:nvSpPr>
        <xdr:cNvPr id="42" name="TextBox 41"/>
        <xdr:cNvSpPr txBox="1"/>
      </xdr:nvSpPr>
      <xdr:spPr>
        <a:xfrm>
          <a:off x="982149" y="4368804"/>
          <a:ext cx="2017177" cy="264583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endParaRPr lang="en-AU" sz="105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 fLocksWithSheet="0"/>
  </xdr:twoCellAnchor>
  <xdr:twoCellAnchor>
    <xdr:from>
      <xdr:col>2</xdr:col>
      <xdr:colOff>118541</xdr:colOff>
      <xdr:row>16</xdr:row>
      <xdr:rowOff>12704</xdr:rowOff>
    </xdr:from>
    <xdr:to>
      <xdr:col>4</xdr:col>
      <xdr:colOff>632884</xdr:colOff>
      <xdr:row>17</xdr:row>
      <xdr:rowOff>12703</xdr:rowOff>
    </xdr:to>
    <xdr:sp macro="" textlink="">
      <xdr:nvSpPr>
        <xdr:cNvPr id="43" name="TextBox 42"/>
        <xdr:cNvSpPr txBox="1"/>
      </xdr:nvSpPr>
      <xdr:spPr>
        <a:xfrm>
          <a:off x="986374" y="4722287"/>
          <a:ext cx="2017177" cy="264583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endParaRPr lang="en-AU" sz="105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 fLocksWithSheet="0"/>
  </xdr:twoCellAnchor>
  <xdr:twoCellAnchor>
    <xdr:from>
      <xdr:col>2</xdr:col>
      <xdr:colOff>118549</xdr:colOff>
      <xdr:row>12</xdr:row>
      <xdr:rowOff>2121</xdr:rowOff>
    </xdr:from>
    <xdr:to>
      <xdr:col>4</xdr:col>
      <xdr:colOff>632892</xdr:colOff>
      <xdr:row>13</xdr:row>
      <xdr:rowOff>2121</xdr:rowOff>
    </xdr:to>
    <xdr:sp macro="" textlink="">
      <xdr:nvSpPr>
        <xdr:cNvPr id="44" name="TextBox 43"/>
        <xdr:cNvSpPr txBox="1"/>
      </xdr:nvSpPr>
      <xdr:spPr>
        <a:xfrm>
          <a:off x="986382" y="4034371"/>
          <a:ext cx="2017177" cy="264583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endParaRPr lang="en-AU" sz="105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7</xdr:col>
      <xdr:colOff>840328</xdr:colOff>
      <xdr:row>12</xdr:row>
      <xdr:rowOff>21174</xdr:rowOff>
    </xdr:from>
    <xdr:to>
      <xdr:col>9</xdr:col>
      <xdr:colOff>685801</xdr:colOff>
      <xdr:row>13</xdr:row>
      <xdr:rowOff>21173</xdr:rowOff>
    </xdr:to>
    <xdr:sp macro="" textlink="">
      <xdr:nvSpPr>
        <xdr:cNvPr id="48" name="TextBox 47"/>
        <xdr:cNvSpPr txBox="1"/>
      </xdr:nvSpPr>
      <xdr:spPr>
        <a:xfrm>
          <a:off x="5621878" y="4888449"/>
          <a:ext cx="1931448" cy="266699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endParaRPr lang="en-AU" sz="105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10583</xdr:colOff>
      <xdr:row>113</xdr:row>
      <xdr:rowOff>285750</xdr:rowOff>
    </xdr:from>
    <xdr:to>
      <xdr:col>10</xdr:col>
      <xdr:colOff>0</xdr:colOff>
      <xdr:row>113</xdr:row>
      <xdr:rowOff>285750</xdr:rowOff>
    </xdr:to>
    <xdr:cxnSp macro="">
      <xdr:nvCxnSpPr>
        <xdr:cNvPr id="50" name="Straight Connector 49"/>
        <xdr:cNvCxnSpPr/>
      </xdr:nvCxnSpPr>
      <xdr:spPr>
        <a:xfrm>
          <a:off x="10583" y="33099375"/>
          <a:ext cx="7295092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24</xdr:row>
          <xdr:rowOff>238125</xdr:rowOff>
        </xdr:from>
        <xdr:to>
          <xdr:col>1</xdr:col>
          <xdr:colOff>238125</xdr:colOff>
          <xdr:row>24</xdr:row>
          <xdr:rowOff>485775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133350</xdr:colOff>
      <xdr:row>24</xdr:row>
      <xdr:rowOff>57151</xdr:rowOff>
    </xdr:from>
    <xdr:to>
      <xdr:col>4</xdr:col>
      <xdr:colOff>657225</xdr:colOff>
      <xdr:row>24</xdr:row>
      <xdr:rowOff>790575</xdr:rowOff>
    </xdr:to>
    <xdr:sp macro="" textlink="">
      <xdr:nvSpPr>
        <xdr:cNvPr id="3" name="TextBox 2"/>
        <xdr:cNvSpPr txBox="1"/>
      </xdr:nvSpPr>
      <xdr:spPr>
        <a:xfrm>
          <a:off x="133350" y="6400801"/>
          <a:ext cx="2895600" cy="7334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1000">
              <a:latin typeface="Arial" panose="020B0604020202020204" pitchFamily="34" charset="0"/>
              <a:cs typeface="Arial" panose="020B0604020202020204" pitchFamily="34" charset="0"/>
            </a:rPr>
            <a:t>By ticking this box the project team confirms the Plugin Loads assessment completed in the design stage meets the requirements of this measure</a:t>
          </a:r>
        </a:p>
      </xdr:txBody>
    </xdr:sp>
    <xdr:clientData/>
  </xdr:twoCellAnchor>
  <xdr:twoCellAnchor>
    <xdr:from>
      <xdr:col>7</xdr:col>
      <xdr:colOff>844557</xdr:colOff>
      <xdr:row>14</xdr:row>
      <xdr:rowOff>32812</xdr:rowOff>
    </xdr:from>
    <xdr:to>
      <xdr:col>9</xdr:col>
      <xdr:colOff>685800</xdr:colOff>
      <xdr:row>15</xdr:row>
      <xdr:rowOff>32812</xdr:rowOff>
    </xdr:to>
    <xdr:sp macro="" textlink="">
      <xdr:nvSpPr>
        <xdr:cNvPr id="66" name="TextBox 65"/>
        <xdr:cNvSpPr txBox="1"/>
      </xdr:nvSpPr>
      <xdr:spPr>
        <a:xfrm>
          <a:off x="5626107" y="5242987"/>
          <a:ext cx="1927218" cy="266700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endParaRPr lang="en-AU" sz="105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 fLocksWithSheet="0"/>
  </xdr:twoCellAnchor>
  <xdr:twoCellAnchor>
    <xdr:from>
      <xdr:col>7</xdr:col>
      <xdr:colOff>838199</xdr:colOff>
      <xdr:row>16</xdr:row>
      <xdr:rowOff>37046</xdr:rowOff>
    </xdr:from>
    <xdr:to>
      <xdr:col>9</xdr:col>
      <xdr:colOff>695325</xdr:colOff>
      <xdr:row>17</xdr:row>
      <xdr:rowOff>0</xdr:rowOff>
    </xdr:to>
    <xdr:sp macro="" textlink="">
      <xdr:nvSpPr>
        <xdr:cNvPr id="67" name="TextBox 66"/>
        <xdr:cNvSpPr txBox="1"/>
      </xdr:nvSpPr>
      <xdr:spPr>
        <a:xfrm>
          <a:off x="5619749" y="5590121"/>
          <a:ext cx="1943101" cy="266699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endParaRPr lang="en-AU" sz="105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 fLocksWithSheet="0"/>
  </xdr:twoCellAnchor>
  <xdr:twoCellAnchor>
    <xdr:from>
      <xdr:col>0</xdr:col>
      <xdr:colOff>9525</xdr:colOff>
      <xdr:row>25</xdr:row>
      <xdr:rowOff>295275</xdr:rowOff>
    </xdr:from>
    <xdr:to>
      <xdr:col>4</xdr:col>
      <xdr:colOff>666750</xdr:colOff>
      <xdr:row>25</xdr:row>
      <xdr:rowOff>295275</xdr:rowOff>
    </xdr:to>
    <xdr:cxnSp macro="">
      <xdr:nvCxnSpPr>
        <xdr:cNvPr id="68" name="Straight Connector 67"/>
        <xdr:cNvCxnSpPr/>
      </xdr:nvCxnSpPr>
      <xdr:spPr>
        <a:xfrm>
          <a:off x="0" y="3524250"/>
          <a:ext cx="30384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609594</xdr:colOff>
      <xdr:row>26</xdr:row>
      <xdr:rowOff>46566</xdr:rowOff>
    </xdr:from>
    <xdr:to>
      <xdr:col>7</xdr:col>
      <xdr:colOff>640286</xdr:colOff>
      <xdr:row>28</xdr:row>
      <xdr:rowOff>14815</xdr:rowOff>
    </xdr:to>
    <xdr:sp macro="" textlink="">
      <xdr:nvSpPr>
        <xdr:cNvPr id="73" name="TextBox 72"/>
        <xdr:cNvSpPr txBox="1"/>
      </xdr:nvSpPr>
      <xdr:spPr>
        <a:xfrm>
          <a:off x="4638669" y="4913841"/>
          <a:ext cx="783167" cy="31114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AU" sz="1000">
              <a:latin typeface="Arial" panose="020B0604020202020204" pitchFamily="34" charset="0"/>
              <a:cs typeface="Arial" panose="020B0604020202020204" pitchFamily="34" charset="0"/>
            </a:rPr>
            <a:t>Signature</a:t>
          </a:r>
        </a:p>
      </xdr:txBody>
    </xdr:sp>
    <xdr:clientData/>
  </xdr:twoCellAnchor>
  <xdr:twoCellAnchor>
    <xdr:from>
      <xdr:col>6</xdr:col>
      <xdr:colOff>603244</xdr:colOff>
      <xdr:row>28</xdr:row>
      <xdr:rowOff>8465</xdr:rowOff>
    </xdr:from>
    <xdr:to>
      <xdr:col>7</xdr:col>
      <xdr:colOff>809625</xdr:colOff>
      <xdr:row>29</xdr:row>
      <xdr:rowOff>50798</xdr:rowOff>
    </xdr:to>
    <xdr:sp macro="" textlink="">
      <xdr:nvSpPr>
        <xdr:cNvPr id="74" name="TextBox 73"/>
        <xdr:cNvSpPr txBox="1"/>
      </xdr:nvSpPr>
      <xdr:spPr>
        <a:xfrm>
          <a:off x="4632319" y="5218640"/>
          <a:ext cx="958856" cy="30903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AU" sz="1000">
              <a:latin typeface="Arial" panose="020B0604020202020204" pitchFamily="34" charset="0"/>
              <a:cs typeface="Arial" panose="020B0604020202020204" pitchFamily="34" charset="0"/>
            </a:rPr>
            <a:t>Name (print)</a:t>
          </a:r>
        </a:p>
      </xdr:txBody>
    </xdr:sp>
    <xdr:clientData/>
  </xdr:twoCellAnchor>
  <xdr:twoCellAnchor>
    <xdr:from>
      <xdr:col>6</xdr:col>
      <xdr:colOff>607476</xdr:colOff>
      <xdr:row>29</xdr:row>
      <xdr:rowOff>44450</xdr:rowOff>
    </xdr:from>
    <xdr:to>
      <xdr:col>7</xdr:col>
      <xdr:colOff>813857</xdr:colOff>
      <xdr:row>30</xdr:row>
      <xdr:rowOff>247650</xdr:rowOff>
    </xdr:to>
    <xdr:sp macro="" textlink="">
      <xdr:nvSpPr>
        <xdr:cNvPr id="75" name="TextBox 74"/>
        <xdr:cNvSpPr txBox="1"/>
      </xdr:nvSpPr>
      <xdr:spPr>
        <a:xfrm>
          <a:off x="4636551" y="5521325"/>
          <a:ext cx="958856" cy="2794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AU" sz="1000">
              <a:latin typeface="Arial" panose="020B0604020202020204" pitchFamily="34" charset="0"/>
              <a:cs typeface="Arial" panose="020B0604020202020204" pitchFamily="34" charset="0"/>
            </a:rPr>
            <a:t>Date</a:t>
          </a:r>
        </a:p>
      </xdr:txBody>
    </xdr:sp>
    <xdr:clientData/>
  </xdr:twoCellAnchor>
  <xdr:twoCellAnchor>
    <xdr:from>
      <xdr:col>6</xdr:col>
      <xdr:colOff>566205</xdr:colOff>
      <xdr:row>24</xdr:row>
      <xdr:rowOff>695325</xdr:rowOff>
    </xdr:from>
    <xdr:to>
      <xdr:col>10</xdr:col>
      <xdr:colOff>85725</xdr:colOff>
      <xdr:row>25</xdr:row>
      <xdr:rowOff>336548</xdr:rowOff>
    </xdr:to>
    <xdr:sp macro="" textlink="">
      <xdr:nvSpPr>
        <xdr:cNvPr id="76" name="TextBox 75"/>
        <xdr:cNvSpPr txBox="1"/>
      </xdr:nvSpPr>
      <xdr:spPr>
        <a:xfrm>
          <a:off x="4719105" y="6534150"/>
          <a:ext cx="3119970" cy="42227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AU" sz="1000">
              <a:latin typeface="Arial" panose="020B0604020202020204" pitchFamily="34" charset="0"/>
              <a:cs typeface="Arial" panose="020B0604020202020204" pitchFamily="34" charset="0"/>
            </a:rPr>
            <a:t>Campus Infrastructure Services Sustainability Representative</a:t>
          </a:r>
        </a:p>
      </xdr:txBody>
    </xdr:sp>
    <xdr:clientData/>
  </xdr:twoCellAnchor>
  <xdr:twoCellAnchor>
    <xdr:from>
      <xdr:col>6</xdr:col>
      <xdr:colOff>666750</xdr:colOff>
      <xdr:row>25</xdr:row>
      <xdr:rowOff>310092</xdr:rowOff>
    </xdr:from>
    <xdr:to>
      <xdr:col>10</xdr:col>
      <xdr:colOff>0</xdr:colOff>
      <xdr:row>25</xdr:row>
      <xdr:rowOff>310092</xdr:rowOff>
    </xdr:to>
    <xdr:cxnSp macro="">
      <xdr:nvCxnSpPr>
        <xdr:cNvPr id="78" name="Straight Connector 77"/>
        <xdr:cNvCxnSpPr/>
      </xdr:nvCxnSpPr>
      <xdr:spPr>
        <a:xfrm>
          <a:off x="4819650" y="6929967"/>
          <a:ext cx="29337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114316</xdr:colOff>
      <xdr:row>27</xdr:row>
      <xdr:rowOff>71971</xdr:rowOff>
    </xdr:from>
    <xdr:to>
      <xdr:col>4</xdr:col>
      <xdr:colOff>628659</xdr:colOff>
      <xdr:row>28</xdr:row>
      <xdr:rowOff>262470</xdr:rowOff>
    </xdr:to>
    <xdr:sp macro="" textlink="">
      <xdr:nvSpPr>
        <xdr:cNvPr id="81" name="TextBox 80"/>
        <xdr:cNvSpPr txBox="1"/>
      </xdr:nvSpPr>
      <xdr:spPr>
        <a:xfrm>
          <a:off x="981091" y="3910546"/>
          <a:ext cx="2019293" cy="266699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endParaRPr lang="en-AU" sz="105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 fLocksWithSheet="0"/>
  </xdr:twoCellAnchor>
  <xdr:twoCellAnchor>
    <xdr:from>
      <xdr:col>2</xdr:col>
      <xdr:colOff>118541</xdr:colOff>
      <xdr:row>30</xdr:row>
      <xdr:rowOff>12704</xdr:rowOff>
    </xdr:from>
    <xdr:to>
      <xdr:col>4</xdr:col>
      <xdr:colOff>632884</xdr:colOff>
      <xdr:row>31</xdr:row>
      <xdr:rowOff>12703</xdr:rowOff>
    </xdr:to>
    <xdr:sp macro="" textlink="">
      <xdr:nvSpPr>
        <xdr:cNvPr id="82" name="TextBox 81"/>
        <xdr:cNvSpPr txBox="1"/>
      </xdr:nvSpPr>
      <xdr:spPr>
        <a:xfrm>
          <a:off x="985316" y="4270379"/>
          <a:ext cx="2019293" cy="266699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endParaRPr lang="en-AU" sz="105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 fLocksWithSheet="0"/>
  </xdr:twoCellAnchor>
  <xdr:twoCellAnchor>
    <xdr:from>
      <xdr:col>2</xdr:col>
      <xdr:colOff>118549</xdr:colOff>
      <xdr:row>26</xdr:row>
      <xdr:rowOff>2121</xdr:rowOff>
    </xdr:from>
    <xdr:to>
      <xdr:col>4</xdr:col>
      <xdr:colOff>632892</xdr:colOff>
      <xdr:row>27</xdr:row>
      <xdr:rowOff>2121</xdr:rowOff>
    </xdr:to>
    <xdr:sp macro="" textlink="">
      <xdr:nvSpPr>
        <xdr:cNvPr id="83" name="TextBox 82"/>
        <xdr:cNvSpPr txBox="1"/>
      </xdr:nvSpPr>
      <xdr:spPr>
        <a:xfrm>
          <a:off x="985324" y="3573996"/>
          <a:ext cx="2019293" cy="266700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endParaRPr lang="en-AU" sz="105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7</xdr:col>
      <xdr:colOff>840328</xdr:colOff>
      <xdr:row>26</xdr:row>
      <xdr:rowOff>21174</xdr:rowOff>
    </xdr:from>
    <xdr:to>
      <xdr:col>9</xdr:col>
      <xdr:colOff>685801</xdr:colOff>
      <xdr:row>27</xdr:row>
      <xdr:rowOff>21173</xdr:rowOff>
    </xdr:to>
    <xdr:sp macro="" textlink="">
      <xdr:nvSpPr>
        <xdr:cNvPr id="85" name="TextBox 84"/>
        <xdr:cNvSpPr txBox="1"/>
      </xdr:nvSpPr>
      <xdr:spPr>
        <a:xfrm>
          <a:off x="5621878" y="4888449"/>
          <a:ext cx="1931448" cy="266699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endParaRPr lang="en-AU" sz="105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7</xdr:col>
      <xdr:colOff>844557</xdr:colOff>
      <xdr:row>28</xdr:row>
      <xdr:rowOff>32812</xdr:rowOff>
    </xdr:from>
    <xdr:to>
      <xdr:col>9</xdr:col>
      <xdr:colOff>685800</xdr:colOff>
      <xdr:row>29</xdr:row>
      <xdr:rowOff>32812</xdr:rowOff>
    </xdr:to>
    <xdr:sp macro="" textlink="">
      <xdr:nvSpPr>
        <xdr:cNvPr id="86" name="TextBox 85"/>
        <xdr:cNvSpPr txBox="1"/>
      </xdr:nvSpPr>
      <xdr:spPr>
        <a:xfrm>
          <a:off x="5626107" y="5242987"/>
          <a:ext cx="1927218" cy="266700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endParaRPr lang="en-AU" sz="105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 fLocksWithSheet="0"/>
  </xdr:twoCellAnchor>
  <xdr:twoCellAnchor>
    <xdr:from>
      <xdr:col>7</xdr:col>
      <xdr:colOff>838199</xdr:colOff>
      <xdr:row>30</xdr:row>
      <xdr:rowOff>37046</xdr:rowOff>
    </xdr:from>
    <xdr:to>
      <xdr:col>9</xdr:col>
      <xdr:colOff>695325</xdr:colOff>
      <xdr:row>31</xdr:row>
      <xdr:rowOff>37045</xdr:rowOff>
    </xdr:to>
    <xdr:sp macro="" textlink="">
      <xdr:nvSpPr>
        <xdr:cNvPr id="87" name="TextBox 86"/>
        <xdr:cNvSpPr txBox="1"/>
      </xdr:nvSpPr>
      <xdr:spPr>
        <a:xfrm>
          <a:off x="5619749" y="5590121"/>
          <a:ext cx="1943101" cy="266699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endParaRPr lang="en-AU" sz="105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 fLocksWithSheet="0"/>
  </xdr:twoCellAnchor>
  <xdr:twoCellAnchor>
    <xdr:from>
      <xdr:col>1</xdr:col>
      <xdr:colOff>28575</xdr:colOff>
      <xdr:row>47</xdr:row>
      <xdr:rowOff>314325</xdr:rowOff>
    </xdr:from>
    <xdr:to>
      <xdr:col>10</xdr:col>
      <xdr:colOff>8467</xdr:colOff>
      <xdr:row>47</xdr:row>
      <xdr:rowOff>314325</xdr:rowOff>
    </xdr:to>
    <xdr:cxnSp macro="">
      <xdr:nvCxnSpPr>
        <xdr:cNvPr id="57" name="Straight Connector 56"/>
        <xdr:cNvCxnSpPr/>
      </xdr:nvCxnSpPr>
      <xdr:spPr>
        <a:xfrm>
          <a:off x="28575" y="12544425"/>
          <a:ext cx="7714192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9525</xdr:colOff>
      <xdr:row>0</xdr:row>
      <xdr:rowOff>114301</xdr:rowOff>
    </xdr:from>
    <xdr:to>
      <xdr:col>7</xdr:col>
      <xdr:colOff>180975</xdr:colOff>
      <xdr:row>4</xdr:row>
      <xdr:rowOff>68291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114301"/>
          <a:ext cx="5124450" cy="8302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2:P137"/>
  <sheetViews>
    <sheetView showGridLines="0" tabSelected="1" view="pageLayout" topLeftCell="B1" zoomScale="80" zoomScaleNormal="100" zoomScaleSheetLayoutView="100" zoomScalePageLayoutView="80" workbookViewId="0">
      <selection activeCell="B10" sqref="B10:J10"/>
    </sheetView>
  </sheetViews>
  <sheetFormatPr defaultRowHeight="15" x14ac:dyDescent="0.25"/>
  <cols>
    <col min="1" max="1" width="2.85546875" style="17" hidden="1" customWidth="1"/>
    <col min="2" max="2" width="13.85546875" style="17" customWidth="1"/>
    <col min="3" max="3" width="11.42578125" style="17" customWidth="1"/>
    <col min="4" max="4" width="11.140625" style="17" customWidth="1"/>
    <col min="5" max="5" width="11.5703125" style="17" customWidth="1"/>
    <col min="6" max="6" width="14.28515625" style="17" customWidth="1"/>
    <col min="7" max="7" width="12" style="17" customWidth="1"/>
    <col min="8" max="8" width="16.140625" style="18" customWidth="1"/>
    <col min="9" max="9" width="14.5703125" style="18" customWidth="1"/>
    <col min="10" max="10" width="11.28515625" style="18" customWidth="1"/>
  </cols>
  <sheetData>
    <row r="2" spans="1:16" ht="24" customHeight="1" x14ac:dyDescent="0.25"/>
    <row r="6" spans="1:16" ht="20.25" x14ac:dyDescent="0.3">
      <c r="B6" s="8" t="s">
        <v>140</v>
      </c>
    </row>
    <row r="7" spans="1:16" x14ac:dyDescent="0.25">
      <c r="B7" s="7"/>
      <c r="C7" s="19"/>
      <c r="D7" s="19"/>
      <c r="E7" s="19"/>
      <c r="F7" s="19"/>
    </row>
    <row r="8" spans="1:16" ht="30" customHeight="1" x14ac:dyDescent="0.25">
      <c r="B8" s="10" t="s">
        <v>67</v>
      </c>
      <c r="C8" s="128"/>
      <c r="D8" s="129"/>
      <c r="E8" s="129"/>
      <c r="F8" s="129"/>
      <c r="G8" s="129"/>
      <c r="H8" s="129"/>
      <c r="I8" s="130"/>
    </row>
    <row r="10" spans="1:16" ht="51" customHeight="1" x14ac:dyDescent="0.25">
      <c r="B10" s="120" t="s">
        <v>135</v>
      </c>
      <c r="C10" s="120"/>
      <c r="D10" s="120"/>
      <c r="E10" s="120"/>
      <c r="F10" s="120"/>
      <c r="G10" s="120"/>
      <c r="H10" s="120"/>
      <c r="I10" s="120"/>
      <c r="J10" s="120"/>
    </row>
    <row r="11" spans="1:16" s="41" customFormat="1" ht="20.25" customHeight="1" x14ac:dyDescent="0.2">
      <c r="A11" s="29"/>
      <c r="B11" s="53" t="s">
        <v>136</v>
      </c>
      <c r="C11" s="56"/>
      <c r="D11" s="56"/>
      <c r="E11" s="56"/>
      <c r="F11" s="56"/>
      <c r="G11" s="56"/>
      <c r="H11" s="56"/>
      <c r="I11" s="56"/>
      <c r="J11" s="56"/>
      <c r="N11" s="42"/>
      <c r="O11" s="43"/>
      <c r="P11" s="43"/>
    </row>
    <row r="12" spans="1:16" ht="27" customHeight="1" x14ac:dyDescent="0.25">
      <c r="B12" s="9" t="s">
        <v>137</v>
      </c>
      <c r="C12" s="57"/>
      <c r="D12" s="57"/>
      <c r="E12" s="57"/>
      <c r="F12" s="9"/>
      <c r="H12" s="110"/>
      <c r="I12" s="110"/>
      <c r="J12" s="110"/>
      <c r="N12" s="37"/>
      <c r="O12" s="117"/>
      <c r="P12" s="117"/>
    </row>
    <row r="13" spans="1:16" ht="21" customHeight="1" x14ac:dyDescent="0.25">
      <c r="B13" s="9" t="s">
        <v>70</v>
      </c>
      <c r="E13" s="57"/>
      <c r="F13" s="9"/>
      <c r="H13" s="109"/>
      <c r="I13" s="109"/>
      <c r="J13" s="110"/>
      <c r="N13" s="37"/>
      <c r="O13" s="12"/>
      <c r="P13" s="12"/>
    </row>
    <row r="14" spans="1:16" ht="6" customHeight="1" x14ac:dyDescent="0.25">
      <c r="E14" s="57"/>
      <c r="F14" s="9"/>
      <c r="H14" s="109"/>
      <c r="I14" s="109"/>
      <c r="J14" s="110"/>
      <c r="N14" s="37"/>
      <c r="O14" s="119"/>
      <c r="P14" s="119"/>
    </row>
    <row r="15" spans="1:16" ht="21" customHeight="1" x14ac:dyDescent="0.25">
      <c r="B15" s="20" t="s">
        <v>71</v>
      </c>
      <c r="E15" s="57"/>
      <c r="F15" s="9"/>
      <c r="H15" s="111"/>
      <c r="I15" s="111"/>
      <c r="J15" s="110"/>
    </row>
    <row r="16" spans="1:16" ht="6" customHeight="1" x14ac:dyDescent="0.25">
      <c r="E16" s="57"/>
      <c r="F16" s="9"/>
      <c r="H16" s="109"/>
      <c r="I16" s="109"/>
      <c r="J16" s="110"/>
    </row>
    <row r="17" spans="1:16" ht="21" customHeight="1" x14ac:dyDescent="0.25">
      <c r="B17" s="20" t="s">
        <v>72</v>
      </c>
      <c r="E17" s="57"/>
      <c r="F17" s="9"/>
      <c r="H17" s="119"/>
      <c r="I17" s="119"/>
      <c r="J17" s="57"/>
    </row>
    <row r="18" spans="1:16" ht="27" customHeight="1" x14ac:dyDescent="0.25">
      <c r="B18" s="9"/>
      <c r="C18" s="57"/>
      <c r="D18" s="57"/>
      <c r="E18" s="57"/>
      <c r="F18" s="9"/>
    </row>
    <row r="19" spans="1:16" ht="21" customHeight="1" x14ac:dyDescent="0.25">
      <c r="B19" s="9"/>
      <c r="C19" s="118"/>
      <c r="D19" s="118"/>
      <c r="E19" s="57"/>
      <c r="F19" s="9"/>
    </row>
    <row r="20" spans="1:16" ht="6" customHeight="1" x14ac:dyDescent="0.25">
      <c r="B20" s="9"/>
      <c r="C20" s="55"/>
      <c r="D20" s="55"/>
      <c r="E20" s="57"/>
      <c r="F20" s="9"/>
    </row>
    <row r="21" spans="1:16" ht="21" customHeight="1" x14ac:dyDescent="0.25">
      <c r="B21" s="9"/>
      <c r="C21" s="118"/>
      <c r="D21" s="118"/>
      <c r="E21" s="57"/>
      <c r="F21" s="9"/>
    </row>
    <row r="22" spans="1:16" ht="6" customHeight="1" x14ac:dyDescent="0.25">
      <c r="B22" s="9"/>
      <c r="C22" s="55"/>
      <c r="D22" s="55"/>
      <c r="E22" s="57"/>
      <c r="F22" s="9"/>
    </row>
    <row r="23" spans="1:16" ht="21" customHeight="1" x14ac:dyDescent="0.25">
      <c r="B23" s="9"/>
      <c r="C23" s="118"/>
      <c r="D23" s="118"/>
      <c r="E23" s="57"/>
      <c r="F23" s="9"/>
    </row>
    <row r="24" spans="1:16" s="41" customFormat="1" ht="20.25" customHeight="1" x14ac:dyDescent="0.2">
      <c r="A24" s="29"/>
      <c r="B24" s="53" t="s">
        <v>138</v>
      </c>
      <c r="C24" s="74"/>
      <c r="D24" s="74"/>
      <c r="E24" s="74"/>
      <c r="F24" s="74"/>
      <c r="G24" s="74"/>
      <c r="H24" s="74"/>
      <c r="I24" s="74"/>
      <c r="J24" s="74"/>
      <c r="N24" s="42"/>
      <c r="O24" s="43"/>
      <c r="P24" s="43"/>
    </row>
    <row r="25" spans="1:16" s="41" customFormat="1" ht="61.5" customHeight="1" x14ac:dyDescent="0.2">
      <c r="A25" s="29"/>
      <c r="B25" s="120"/>
      <c r="C25" s="120"/>
      <c r="D25" s="120"/>
      <c r="E25" s="120"/>
      <c r="F25" s="74"/>
      <c r="G25" s="74"/>
      <c r="H25" s="74"/>
      <c r="I25" s="74"/>
      <c r="J25" s="74"/>
      <c r="N25" s="42"/>
      <c r="O25" s="43"/>
      <c r="P25" s="43"/>
    </row>
    <row r="26" spans="1:16" ht="27" customHeight="1" x14ac:dyDescent="0.25">
      <c r="B26" s="9" t="s">
        <v>139</v>
      </c>
      <c r="C26" s="73"/>
      <c r="D26" s="73"/>
      <c r="E26" s="73"/>
      <c r="F26" s="9"/>
      <c r="H26" s="73"/>
      <c r="I26" s="73"/>
      <c r="J26" s="73"/>
      <c r="N26" s="37"/>
      <c r="O26" s="117"/>
      <c r="P26" s="117"/>
    </row>
    <row r="27" spans="1:16" ht="21" customHeight="1" x14ac:dyDescent="0.25">
      <c r="B27" s="9" t="s">
        <v>70</v>
      </c>
      <c r="E27" s="73"/>
      <c r="F27" s="9"/>
      <c r="H27" s="118"/>
      <c r="I27" s="118"/>
      <c r="J27" s="73"/>
      <c r="N27" s="37"/>
      <c r="O27" s="71"/>
      <c r="P27" s="71"/>
    </row>
    <row r="28" spans="1:16" ht="6" customHeight="1" x14ac:dyDescent="0.25">
      <c r="E28" s="73"/>
      <c r="F28" s="9"/>
      <c r="H28" s="71"/>
      <c r="I28" s="71"/>
      <c r="J28" s="73"/>
      <c r="N28" s="37"/>
      <c r="O28" s="119"/>
      <c r="P28" s="119"/>
    </row>
    <row r="29" spans="1:16" ht="21" customHeight="1" x14ac:dyDescent="0.25">
      <c r="B29" s="20" t="s">
        <v>71</v>
      </c>
      <c r="E29" s="73"/>
      <c r="F29" s="9"/>
      <c r="H29" s="117"/>
      <c r="I29" s="117"/>
      <c r="J29" s="73"/>
    </row>
    <row r="30" spans="1:16" ht="6" customHeight="1" x14ac:dyDescent="0.25">
      <c r="E30" s="73"/>
      <c r="F30" s="9"/>
      <c r="H30" s="71"/>
      <c r="I30" s="71"/>
      <c r="J30" s="73"/>
    </row>
    <row r="31" spans="1:16" ht="21" customHeight="1" x14ac:dyDescent="0.25">
      <c r="B31" s="20" t="s">
        <v>72</v>
      </c>
      <c r="E31" s="73"/>
      <c r="F31" s="9"/>
      <c r="H31" s="119"/>
      <c r="I31" s="119"/>
      <c r="J31" s="73"/>
    </row>
    <row r="32" spans="1:16" ht="27" customHeight="1" x14ac:dyDescent="0.25">
      <c r="B32" s="9"/>
      <c r="C32" s="73"/>
      <c r="D32" s="73"/>
      <c r="E32" s="73"/>
      <c r="F32" s="9"/>
    </row>
    <row r="33" spans="2:16" ht="21" customHeight="1" x14ac:dyDescent="0.25">
      <c r="B33" s="9"/>
      <c r="C33" s="118"/>
      <c r="D33" s="118"/>
      <c r="E33" s="73"/>
      <c r="F33" s="9"/>
    </row>
    <row r="34" spans="2:16" ht="6" customHeight="1" x14ac:dyDescent="0.25">
      <c r="B34" s="9"/>
      <c r="C34" s="71"/>
      <c r="D34" s="71"/>
      <c r="E34" s="73"/>
      <c r="F34" s="9"/>
    </row>
    <row r="35" spans="2:16" ht="21" customHeight="1" x14ac:dyDescent="0.25">
      <c r="B35" s="9"/>
      <c r="C35" s="118"/>
      <c r="D35" s="118"/>
      <c r="E35" s="73"/>
      <c r="F35" s="9"/>
    </row>
    <row r="36" spans="2:16" ht="6" customHeight="1" x14ac:dyDescent="0.25">
      <c r="B36" s="9"/>
      <c r="C36" s="71"/>
      <c r="D36" s="71"/>
      <c r="E36" s="73"/>
      <c r="F36" s="9"/>
    </row>
    <row r="37" spans="2:16" ht="21" customHeight="1" x14ac:dyDescent="0.25">
      <c r="B37" s="9"/>
      <c r="C37" s="118"/>
      <c r="D37" s="118"/>
      <c r="E37" s="73"/>
      <c r="F37" s="9"/>
    </row>
    <row r="38" spans="2:16" ht="21" customHeight="1" x14ac:dyDescent="0.25">
      <c r="B38" s="9"/>
      <c r="C38" s="71"/>
      <c r="D38" s="71"/>
      <c r="E38" s="73"/>
      <c r="F38" s="9"/>
      <c r="H38" s="72"/>
      <c r="I38" s="72"/>
      <c r="J38" s="73"/>
    </row>
    <row r="39" spans="2:16" x14ac:dyDescent="0.25">
      <c r="B39" s="10" t="s">
        <v>111</v>
      </c>
      <c r="C39" s="7"/>
      <c r="N39" s="36"/>
      <c r="O39" s="36"/>
      <c r="P39" s="36"/>
    </row>
    <row r="40" spans="2:16" ht="27" customHeight="1" x14ac:dyDescent="0.25">
      <c r="B40" s="121" t="s">
        <v>66</v>
      </c>
      <c r="C40" s="121"/>
      <c r="D40" s="121"/>
      <c r="E40" s="121"/>
      <c r="F40" s="121"/>
      <c r="G40" s="121"/>
      <c r="H40" s="121"/>
      <c r="I40" s="121"/>
      <c r="J40" s="121"/>
      <c r="N40" s="37"/>
      <c r="O40" s="118"/>
      <c r="P40" s="118"/>
    </row>
    <row r="41" spans="2:16" ht="18.75" customHeight="1" x14ac:dyDescent="0.25">
      <c r="B41" s="44" t="s">
        <v>69</v>
      </c>
      <c r="C41" s="20"/>
    </row>
    <row r="42" spans="2:16" ht="18.75" customHeight="1" x14ac:dyDescent="0.25">
      <c r="B42" s="75" t="s">
        <v>112</v>
      </c>
      <c r="C42" s="20"/>
    </row>
    <row r="43" spans="2:16" ht="18.75" customHeight="1" x14ac:dyDescent="0.25">
      <c r="B43" s="11"/>
      <c r="C43" s="20"/>
      <c r="D43" s="28" t="s">
        <v>0</v>
      </c>
      <c r="E43" s="28" t="s">
        <v>1</v>
      </c>
    </row>
    <row r="44" spans="2:16" ht="21" customHeight="1" x14ac:dyDescent="0.25">
      <c r="B44" s="122" t="s">
        <v>74</v>
      </c>
      <c r="C44" s="123"/>
      <c r="D44" s="34"/>
      <c r="E44" s="34"/>
    </row>
    <row r="45" spans="2:16" ht="27" customHeight="1" x14ac:dyDescent="0.25">
      <c r="B45" s="81"/>
      <c r="C45" s="81"/>
      <c r="I45" s="21"/>
      <c r="J45" s="21"/>
    </row>
    <row r="46" spans="2:16" ht="24" customHeight="1" x14ac:dyDescent="0.25">
      <c r="B46" s="10" t="s">
        <v>73</v>
      </c>
      <c r="I46" s="21"/>
      <c r="J46" s="21"/>
    </row>
    <row r="47" spans="2:16" ht="25.5" customHeight="1" x14ac:dyDescent="0.25">
      <c r="B47" s="121" t="s">
        <v>105</v>
      </c>
      <c r="C47" s="121"/>
      <c r="D47" s="121"/>
      <c r="E47" s="121"/>
      <c r="F47" s="121"/>
      <c r="G47" s="121"/>
      <c r="H47" s="121"/>
      <c r="I47" s="121"/>
      <c r="J47" s="121"/>
    </row>
    <row r="48" spans="2:16" ht="25.5" customHeight="1" x14ac:dyDescent="0.25">
      <c r="B48" s="30" t="s">
        <v>114</v>
      </c>
      <c r="C48" s="80"/>
      <c r="D48" s="80"/>
      <c r="E48" s="80"/>
      <c r="F48" s="80"/>
      <c r="G48" s="80"/>
      <c r="H48" s="80"/>
      <c r="I48" s="80"/>
      <c r="J48" s="80"/>
    </row>
    <row r="49" spans="2:10" ht="25.5" customHeight="1" x14ac:dyDescent="0.25">
      <c r="B49" s="78" t="s">
        <v>131</v>
      </c>
      <c r="C49" s="80"/>
      <c r="D49" s="80"/>
      <c r="E49" s="80"/>
      <c r="F49" s="80"/>
      <c r="G49" s="80"/>
      <c r="H49" s="80"/>
      <c r="I49" s="80"/>
      <c r="J49" s="80"/>
    </row>
    <row r="50" spans="2:10" ht="16.5" customHeight="1" x14ac:dyDescent="0.25">
      <c r="B50" s="30"/>
      <c r="C50" s="80"/>
      <c r="D50" s="131" t="s">
        <v>122</v>
      </c>
      <c r="E50" s="131"/>
      <c r="F50" s="131"/>
      <c r="G50" s="80"/>
      <c r="H50" s="80"/>
      <c r="I50" s="80"/>
      <c r="J50" s="80"/>
    </row>
    <row r="51" spans="2:10" ht="39.75" customHeight="1" x14ac:dyDescent="0.25">
      <c r="B51" s="30"/>
      <c r="C51" s="79" t="s">
        <v>117</v>
      </c>
      <c r="D51" s="79" t="s">
        <v>115</v>
      </c>
      <c r="E51" s="79" t="s">
        <v>75</v>
      </c>
      <c r="F51" s="79" t="s">
        <v>113</v>
      </c>
      <c r="G51" s="79" t="s">
        <v>123</v>
      </c>
      <c r="H51" s="80"/>
      <c r="I51" s="80"/>
      <c r="J51" s="80"/>
    </row>
    <row r="52" spans="2:10" ht="25.5" customHeight="1" x14ac:dyDescent="0.25">
      <c r="B52" s="77" t="s">
        <v>116</v>
      </c>
      <c r="C52" s="106"/>
      <c r="D52" s="106"/>
      <c r="E52" s="106"/>
      <c r="F52" s="106"/>
      <c r="G52" s="67">
        <f>((((D52*$F$62)+(E52*$F$64)+(F52*$F$63))*C52)+((8760-C52)*((D52*$G$62)+(E52*$G$64)+(F52*$G$63))))/1000</f>
        <v>0</v>
      </c>
      <c r="H52" s="80"/>
      <c r="I52" s="80"/>
      <c r="J52" s="80"/>
    </row>
    <row r="53" spans="2:10" ht="25.5" customHeight="1" x14ac:dyDescent="0.25">
      <c r="B53" s="77" t="s">
        <v>118</v>
      </c>
      <c r="C53" s="106"/>
      <c r="D53" s="106"/>
      <c r="E53" s="106"/>
      <c r="F53" s="106"/>
      <c r="G53" s="67">
        <f>((((D53*$F$62)+(E53*$F$64)+(F53*$F$63))*C53)+((8760-C53)*((D53*$G$62)+(E53*$G$64)+(F53*$G$63))))/1000</f>
        <v>0</v>
      </c>
      <c r="H53" s="80"/>
      <c r="I53" s="80"/>
      <c r="J53" s="80"/>
    </row>
    <row r="54" spans="2:10" ht="25.5" customHeight="1" x14ac:dyDescent="0.25">
      <c r="B54" s="77" t="s">
        <v>121</v>
      </c>
      <c r="C54" s="106"/>
      <c r="D54" s="107"/>
      <c r="E54" s="107"/>
      <c r="F54" s="107"/>
      <c r="G54" s="67">
        <f>((((D54*$F$62)+(E54*$F$64)+(F54*$F$63))*C54)+((8760-C54)*((D54*$G$62)+(E54*$G$64)+(F54*$G$63))))/1000</f>
        <v>0</v>
      </c>
      <c r="H54" s="105"/>
      <c r="I54" s="80"/>
      <c r="J54" s="80"/>
    </row>
    <row r="55" spans="2:10" ht="25.5" customHeight="1" x14ac:dyDescent="0.25">
      <c r="B55" s="77" t="s">
        <v>119</v>
      </c>
      <c r="C55" s="106"/>
      <c r="D55" s="107"/>
      <c r="E55" s="107"/>
      <c r="F55" s="107"/>
      <c r="G55" s="67">
        <f>((((D55*$F$62)+(E55*$F$64)+(F55*$F$63))*C55)+((8760-C55)*((D55*$G$62)+(E55*$G$64)+(F55*$G$63))))/1000</f>
        <v>0</v>
      </c>
      <c r="H55" s="105"/>
      <c r="I55" s="80"/>
      <c r="J55" s="80"/>
    </row>
    <row r="56" spans="2:10" ht="25.5" customHeight="1" x14ac:dyDescent="0.25">
      <c r="B56" s="77" t="s">
        <v>120</v>
      </c>
      <c r="C56" s="106"/>
      <c r="D56" s="107"/>
      <c r="E56" s="107"/>
      <c r="F56" s="107"/>
      <c r="G56" s="67">
        <f>((((D56*$F$62)+(E56*$F$64)+(F56*$F$63))*C56)+((8760-C56)*((D56*$G$62)+(E56*$G$64)+(F56*$G$63))))/1000</f>
        <v>0</v>
      </c>
      <c r="H56" s="105"/>
      <c r="I56" s="80"/>
      <c r="J56" s="80"/>
    </row>
    <row r="57" spans="2:10" ht="25.5" customHeight="1" x14ac:dyDescent="0.25">
      <c r="B57" s="80"/>
      <c r="C57" s="80"/>
      <c r="D57" s="80"/>
      <c r="E57" s="80"/>
      <c r="F57" s="80"/>
      <c r="G57" s="80"/>
      <c r="H57" s="80"/>
      <c r="I57" s="80"/>
      <c r="J57" s="80"/>
    </row>
    <row r="58" spans="2:10" ht="24" customHeight="1" x14ac:dyDescent="0.25">
      <c r="B58" s="30" t="s">
        <v>124</v>
      </c>
      <c r="C58" s="13"/>
      <c r="D58" s="13"/>
      <c r="E58" s="13"/>
      <c r="F58" s="13"/>
      <c r="G58" s="13"/>
      <c r="I58" s="21"/>
      <c r="J58" s="21"/>
    </row>
    <row r="59" spans="2:10" ht="115.5" customHeight="1" x14ac:dyDescent="0.25">
      <c r="B59" s="124" t="s">
        <v>130</v>
      </c>
      <c r="C59" s="124"/>
      <c r="D59" s="124"/>
      <c r="E59" s="124"/>
      <c r="F59" s="124"/>
      <c r="G59" s="124"/>
      <c r="H59" s="124"/>
      <c r="I59" s="124"/>
      <c r="J59" s="124"/>
    </row>
    <row r="60" spans="2:10" ht="45.75" customHeight="1" x14ac:dyDescent="0.25">
      <c r="B60" s="54"/>
      <c r="C60" s="29"/>
      <c r="D60" s="58" t="s">
        <v>38</v>
      </c>
      <c r="E60" s="58" t="s">
        <v>39</v>
      </c>
      <c r="F60" s="58" t="s">
        <v>42</v>
      </c>
      <c r="G60" s="58" t="s">
        <v>43</v>
      </c>
      <c r="H60" s="58" t="s">
        <v>80</v>
      </c>
      <c r="I60" s="58" t="s">
        <v>106</v>
      </c>
      <c r="J60" s="21"/>
    </row>
    <row r="61" spans="2:10" ht="36" customHeight="1" x14ac:dyDescent="0.25">
      <c r="B61" s="113" t="s">
        <v>4</v>
      </c>
      <c r="C61" s="113"/>
      <c r="D61" s="35"/>
      <c r="E61" s="35"/>
      <c r="F61" s="40">
        <v>35</v>
      </c>
      <c r="G61" s="40">
        <v>3</v>
      </c>
      <c r="H61" s="40">
        <f>((D61*'Operation Hours'!$E$31*F61)+('PLUG IN Loads'!D61*(8760-'Operation Hours'!$E$31)*G61)+(E61*'Operation Hours'!$E$32*F61)+('PLUG IN Loads'!E61*(8760-'Operation Hours'!$E$32)*G61)+(E44*F61*'Operation Hours'!E32)+((8760-'Operation Hours'!E32)*'PLUG IN Loads'!G61*'PLUG IN Loads'!E44))/1000</f>
        <v>0</v>
      </c>
      <c r="I61" s="69"/>
      <c r="J61" s="21"/>
    </row>
    <row r="62" spans="2:10" ht="36" customHeight="1" x14ac:dyDescent="0.25">
      <c r="B62" s="113" t="s">
        <v>3</v>
      </c>
      <c r="C62" s="113"/>
      <c r="D62" s="35"/>
      <c r="E62" s="35"/>
      <c r="F62" s="40">
        <v>90</v>
      </c>
      <c r="G62" s="40">
        <v>5</v>
      </c>
      <c r="H62" s="40">
        <f>((D62*'Operation Hours'!$E$31*F62)+('PLUG IN Loads'!D62*(8760-'Operation Hours'!$E$31)*G62)+(E62*'Operation Hours'!$E$32*F62)+('PLUG IN Loads'!E62*(8760-'Operation Hours'!$E$32)*G62))/1000</f>
        <v>0</v>
      </c>
      <c r="I62" s="70"/>
    </row>
    <row r="63" spans="2:10" ht="36" customHeight="1" x14ac:dyDescent="0.25">
      <c r="B63" s="125" t="s">
        <v>113</v>
      </c>
      <c r="C63" s="126"/>
      <c r="D63" s="35"/>
      <c r="E63" s="35"/>
      <c r="F63" s="40">
        <v>34</v>
      </c>
      <c r="G63" s="40">
        <v>0.4</v>
      </c>
      <c r="H63" s="40">
        <f>((D63*'Operation Hours'!$E$31*F63)+('PLUG IN Loads'!D63*(8760-'Operation Hours'!$E$31)*G63)+(E63*'Operation Hours'!$E$32*F63)+('PLUG IN Loads'!E63*(8760-'Operation Hours'!$E$32)*G63))/1000</f>
        <v>0</v>
      </c>
      <c r="I63" s="70"/>
    </row>
    <row r="64" spans="2:10" ht="36" customHeight="1" x14ac:dyDescent="0.25">
      <c r="B64" s="113" t="s">
        <v>75</v>
      </c>
      <c r="C64" s="113"/>
      <c r="D64" s="35"/>
      <c r="E64" s="35"/>
      <c r="F64" s="40">
        <v>50</v>
      </c>
      <c r="G64" s="40">
        <v>5</v>
      </c>
      <c r="H64" s="40">
        <f>((D64*'Operation Hours'!$E$31*F64)+('PLUG IN Loads'!D64*(8760-'Operation Hours'!$E$31)*G64)+(E64*'Operation Hours'!$E$32*F64)+('PLUG IN Loads'!E64*(8760-'Operation Hours'!$E$32)*G64))/1000</f>
        <v>0</v>
      </c>
      <c r="I64" s="70"/>
    </row>
    <row r="65" spans="2:10" ht="36" customHeight="1" x14ac:dyDescent="0.25">
      <c r="B65" s="113" t="s">
        <v>132</v>
      </c>
      <c r="C65" s="113"/>
      <c r="D65" s="35"/>
      <c r="E65" s="35"/>
      <c r="F65" s="108"/>
      <c r="G65" s="108"/>
      <c r="H65" s="40">
        <f>((D65*'Operation Hours'!$E$31*F65)+('PLUG IN Loads'!D65*(8760-'Operation Hours'!$E$31)*G65)+(E65*'Operation Hours'!$E$32*F65)+('PLUG IN Loads'!E65*(8760-'Operation Hours'!$E$32)*G65))/1000</f>
        <v>0</v>
      </c>
      <c r="I65" s="70"/>
    </row>
    <row r="66" spans="2:10" ht="27" customHeight="1" x14ac:dyDescent="0.25">
      <c r="B66" s="57"/>
      <c r="C66" s="57"/>
      <c r="D66" s="15"/>
      <c r="E66" s="15"/>
      <c r="F66" s="14"/>
      <c r="G66" s="14"/>
      <c r="H66" s="14"/>
    </row>
    <row r="67" spans="2:10" ht="21" customHeight="1" x14ac:dyDescent="0.25">
      <c r="B67" s="30" t="s">
        <v>125</v>
      </c>
      <c r="C67" s="57"/>
      <c r="D67" s="15"/>
      <c r="E67" s="15"/>
      <c r="F67" s="14"/>
      <c r="G67" s="14"/>
    </row>
    <row r="68" spans="2:10" ht="21" customHeight="1" x14ac:dyDescent="0.25">
      <c r="B68" s="122" t="s">
        <v>107</v>
      </c>
      <c r="C68" s="122"/>
      <c r="D68" s="122"/>
      <c r="E68" s="122"/>
      <c r="F68" s="122"/>
      <c r="G68" s="122"/>
      <c r="H68" s="122"/>
      <c r="I68" s="122"/>
      <c r="J68" s="122"/>
    </row>
    <row r="69" spans="2:10" ht="52.5" customHeight="1" x14ac:dyDescent="0.25">
      <c r="B69" s="56"/>
      <c r="C69" s="56"/>
      <c r="D69" s="45" t="s">
        <v>53</v>
      </c>
      <c r="E69" s="46" t="s">
        <v>76</v>
      </c>
      <c r="F69" s="46" t="s">
        <v>77</v>
      </c>
      <c r="G69" s="58" t="s">
        <v>42</v>
      </c>
      <c r="H69" s="58" t="s">
        <v>43</v>
      </c>
      <c r="I69" s="58" t="s">
        <v>80</v>
      </c>
      <c r="J69" s="58" t="s">
        <v>110</v>
      </c>
    </row>
    <row r="70" spans="2:10" ht="36" customHeight="1" x14ac:dyDescent="0.25">
      <c r="B70" s="113" t="s">
        <v>79</v>
      </c>
      <c r="C70" s="113"/>
      <c r="D70" s="35"/>
      <c r="E70" s="35"/>
      <c r="F70" s="47">
        <f t="shared" ref="F70:F77" si="0">8760-E70</f>
        <v>8760</v>
      </c>
      <c r="G70" s="40">
        <v>20</v>
      </c>
      <c r="H70" s="40">
        <v>5</v>
      </c>
      <c r="I70" s="40">
        <f>(((E70*G70)+(F70*H70))*D70)/1000</f>
        <v>0</v>
      </c>
      <c r="J70" s="69"/>
    </row>
    <row r="71" spans="2:10" ht="36" customHeight="1" x14ac:dyDescent="0.25">
      <c r="B71" s="113" t="s">
        <v>7</v>
      </c>
      <c r="C71" s="113"/>
      <c r="D71" s="35"/>
      <c r="E71" s="35"/>
      <c r="F71" s="47">
        <f t="shared" si="0"/>
        <v>8760</v>
      </c>
      <c r="G71" s="40">
        <v>5</v>
      </c>
      <c r="H71" s="40">
        <v>5</v>
      </c>
      <c r="I71" s="40">
        <f>(((E71*G71)+(F71*H71))*D71)/1000</f>
        <v>0</v>
      </c>
      <c r="J71" s="69"/>
    </row>
    <row r="72" spans="2:10" ht="36" customHeight="1" x14ac:dyDescent="0.25">
      <c r="B72" s="113" t="s">
        <v>78</v>
      </c>
      <c r="C72" s="113"/>
      <c r="D72" s="35"/>
      <c r="E72" s="35"/>
      <c r="F72" s="47">
        <f t="shared" si="0"/>
        <v>8760</v>
      </c>
      <c r="G72" s="40">
        <v>150</v>
      </c>
      <c r="H72" s="40">
        <v>5</v>
      </c>
      <c r="I72" s="40">
        <f>(((E72*G72)+(F72*H72))*D72)/1000</f>
        <v>0</v>
      </c>
      <c r="J72" s="69"/>
    </row>
    <row r="73" spans="2:10" ht="36" customHeight="1" x14ac:dyDescent="0.25">
      <c r="B73" s="113" t="s">
        <v>9</v>
      </c>
      <c r="C73" s="113"/>
      <c r="D73" s="35"/>
      <c r="E73" s="35"/>
      <c r="F73" s="47">
        <f t="shared" si="0"/>
        <v>8760</v>
      </c>
      <c r="G73" s="40">
        <v>10</v>
      </c>
      <c r="H73" s="40">
        <v>2</v>
      </c>
      <c r="I73" s="40">
        <f>(((E73*G73)+(F73*H73))*D73)/1000</f>
        <v>0</v>
      </c>
      <c r="J73" s="69"/>
    </row>
    <row r="74" spans="2:10" ht="36" customHeight="1" x14ac:dyDescent="0.25">
      <c r="B74" s="113" t="s">
        <v>8</v>
      </c>
      <c r="C74" s="113"/>
      <c r="D74" s="35"/>
      <c r="E74" s="35"/>
      <c r="F74" s="47">
        <f t="shared" si="0"/>
        <v>8760</v>
      </c>
      <c r="G74" s="40">
        <v>10</v>
      </c>
      <c r="H74" s="40">
        <v>2</v>
      </c>
      <c r="I74" s="40">
        <f>(((E74*G74)+(F74*H74))*D74)/1000</f>
        <v>0</v>
      </c>
      <c r="J74" s="69"/>
    </row>
    <row r="75" spans="2:10" ht="36" customHeight="1" x14ac:dyDescent="0.25">
      <c r="B75" s="113" t="s">
        <v>5</v>
      </c>
      <c r="C75" s="113"/>
      <c r="D75" s="35"/>
      <c r="E75" s="35"/>
      <c r="F75" s="47">
        <f t="shared" si="0"/>
        <v>8760</v>
      </c>
      <c r="G75" s="40">
        <v>8</v>
      </c>
      <c r="H75" s="40">
        <v>2</v>
      </c>
      <c r="I75" s="40">
        <f>(((E75*G75)+(F75*H75))*D75)/1000</f>
        <v>0</v>
      </c>
      <c r="J75" s="69"/>
    </row>
    <row r="76" spans="2:10" ht="36" customHeight="1" x14ac:dyDescent="0.25">
      <c r="B76" s="113" t="s">
        <v>68</v>
      </c>
      <c r="C76" s="113"/>
      <c r="D76" s="35"/>
      <c r="E76" s="35"/>
      <c r="F76" s="47">
        <f t="shared" si="0"/>
        <v>8760</v>
      </c>
      <c r="G76" s="40">
        <v>300</v>
      </c>
      <c r="H76" s="40">
        <v>0.5</v>
      </c>
      <c r="I76" s="40">
        <f>(((E76*G76)+(F76*H76))*D76)/1000</f>
        <v>0</v>
      </c>
      <c r="J76" s="69"/>
    </row>
    <row r="77" spans="2:10" ht="36" customHeight="1" x14ac:dyDescent="0.25">
      <c r="B77" s="113" t="s">
        <v>65</v>
      </c>
      <c r="C77" s="113"/>
      <c r="D77" s="35"/>
      <c r="E77" s="35"/>
      <c r="F77" s="47">
        <f t="shared" si="0"/>
        <v>8760</v>
      </c>
      <c r="G77" s="40">
        <v>65</v>
      </c>
      <c r="H77" s="40">
        <v>37.5</v>
      </c>
      <c r="I77" s="40">
        <f>(((E77*G77)+(F77*H77))*D77)/1000</f>
        <v>0</v>
      </c>
      <c r="J77" s="69"/>
    </row>
    <row r="78" spans="2:10" ht="27" customHeight="1" x14ac:dyDescent="0.25">
      <c r="H78" s="17"/>
    </row>
    <row r="79" spans="2:10" ht="21" customHeight="1" x14ac:dyDescent="0.25">
      <c r="B79" s="30" t="s">
        <v>126</v>
      </c>
      <c r="H79" s="17"/>
    </row>
    <row r="80" spans="2:10" ht="31.5" customHeight="1" x14ac:dyDescent="0.25">
      <c r="B80" s="121" t="s">
        <v>108</v>
      </c>
      <c r="C80" s="121"/>
      <c r="D80" s="121"/>
      <c r="E80" s="121"/>
      <c r="F80" s="121"/>
      <c r="G80" s="121"/>
      <c r="H80" s="121"/>
      <c r="I80" s="121"/>
      <c r="J80" s="121"/>
    </row>
    <row r="81" spans="2:10" ht="52.5" customHeight="1" x14ac:dyDescent="0.25">
      <c r="B81" s="30"/>
      <c r="C81" s="29"/>
      <c r="D81" s="45" t="s">
        <v>53</v>
      </c>
      <c r="E81" s="46" t="s">
        <v>76</v>
      </c>
      <c r="F81" s="46" t="s">
        <v>77</v>
      </c>
      <c r="G81" s="58" t="s">
        <v>42</v>
      </c>
      <c r="H81" s="58" t="s">
        <v>43</v>
      </c>
      <c r="I81" s="58" t="s">
        <v>80</v>
      </c>
      <c r="J81" s="58" t="s">
        <v>110</v>
      </c>
    </row>
    <row r="82" spans="2:10" ht="36" customHeight="1" x14ac:dyDescent="0.25">
      <c r="B82" s="113" t="s">
        <v>2</v>
      </c>
      <c r="C82" s="113"/>
      <c r="D82" s="35"/>
      <c r="E82" s="35"/>
      <c r="F82" s="47">
        <f>8760-E82</f>
        <v>8760</v>
      </c>
      <c r="G82" s="40">
        <v>62</v>
      </c>
      <c r="H82" s="40">
        <v>2</v>
      </c>
      <c r="I82" s="40">
        <f>(((E82*G82)+(F82*H82))*D82)/1000</f>
        <v>0</v>
      </c>
      <c r="J82" s="69"/>
    </row>
    <row r="83" spans="2:10" ht="36" customHeight="1" x14ac:dyDescent="0.25">
      <c r="B83" s="113" t="s">
        <v>64</v>
      </c>
      <c r="C83" s="113"/>
      <c r="D83" s="35"/>
      <c r="E83" s="35"/>
      <c r="F83" s="47">
        <f t="shared" ref="F83:F93" si="1">8760-E83</f>
        <v>8760</v>
      </c>
      <c r="G83" s="40">
        <v>50</v>
      </c>
      <c r="H83" s="40">
        <v>0</v>
      </c>
      <c r="I83" s="40">
        <f>(((E83*G83)+(F83*H83))*D83)/1000</f>
        <v>0</v>
      </c>
      <c r="J83" s="69"/>
    </row>
    <row r="84" spans="2:10" ht="36" customHeight="1" x14ac:dyDescent="0.25">
      <c r="B84" s="113" t="s">
        <v>6</v>
      </c>
      <c r="C84" s="113"/>
      <c r="D84" s="35"/>
      <c r="E84" s="35"/>
      <c r="F84" s="47">
        <f t="shared" si="1"/>
        <v>8760</v>
      </c>
      <c r="G84" s="40">
        <v>150</v>
      </c>
      <c r="H84" s="40">
        <v>0</v>
      </c>
      <c r="I84" s="40">
        <f>(((E84*G84)+(F84*H84))*D84)/1000</f>
        <v>0</v>
      </c>
      <c r="J84" s="69"/>
    </row>
    <row r="85" spans="2:10" ht="36" customHeight="1" x14ac:dyDescent="0.25">
      <c r="B85" s="113" t="s">
        <v>134</v>
      </c>
      <c r="C85" s="113"/>
      <c r="D85" s="35"/>
      <c r="E85" s="35"/>
      <c r="F85" s="47">
        <f t="shared" si="1"/>
        <v>8760</v>
      </c>
      <c r="G85" s="40">
        <v>542</v>
      </c>
      <c r="H85" s="40">
        <v>0</v>
      </c>
      <c r="I85" s="40">
        <f>(((E85*G85)+(F85*H85))*D85)/1000</f>
        <v>0</v>
      </c>
      <c r="J85" s="69"/>
    </row>
    <row r="86" spans="2:10" ht="36" customHeight="1" x14ac:dyDescent="0.25">
      <c r="B86" s="125" t="s">
        <v>133</v>
      </c>
      <c r="C86" s="126"/>
      <c r="D86" s="35"/>
      <c r="E86" s="35"/>
      <c r="F86" s="47">
        <f t="shared" si="1"/>
        <v>8760</v>
      </c>
      <c r="G86" s="40">
        <v>512</v>
      </c>
      <c r="H86" s="40">
        <v>0</v>
      </c>
      <c r="I86" s="40">
        <f>(((E86*G86)+(F86*H86))*D86)/1000</f>
        <v>0</v>
      </c>
      <c r="J86" s="69"/>
    </row>
    <row r="87" spans="2:10" ht="36" customHeight="1" x14ac:dyDescent="0.25">
      <c r="B87" s="113" t="s">
        <v>44</v>
      </c>
      <c r="C87" s="113"/>
      <c r="D87" s="35"/>
      <c r="E87" s="35"/>
      <c r="F87" s="47">
        <f t="shared" si="1"/>
        <v>8760</v>
      </c>
      <c r="G87" s="40">
        <v>100</v>
      </c>
      <c r="H87" s="40">
        <v>0</v>
      </c>
      <c r="I87" s="40">
        <f>(((E87*G87)+(F87*H87))*D87)/1000</f>
        <v>0</v>
      </c>
      <c r="J87" s="69"/>
    </row>
    <row r="88" spans="2:10" ht="36" customHeight="1" x14ac:dyDescent="0.25">
      <c r="B88" s="115" t="s">
        <v>89</v>
      </c>
      <c r="C88" s="115"/>
      <c r="D88" s="35"/>
      <c r="E88" s="35"/>
      <c r="F88" s="47">
        <f t="shared" si="1"/>
        <v>8760</v>
      </c>
      <c r="G88" s="48"/>
      <c r="H88" s="48"/>
      <c r="I88" s="40">
        <f>(((E88*G88)+(F88*H88))*D88)/1000</f>
        <v>0</v>
      </c>
      <c r="J88" s="69"/>
    </row>
    <row r="89" spans="2:10" ht="36" customHeight="1" x14ac:dyDescent="0.25">
      <c r="B89" s="115" t="s">
        <v>89</v>
      </c>
      <c r="C89" s="115"/>
      <c r="D89" s="35"/>
      <c r="E89" s="35"/>
      <c r="F89" s="47">
        <f t="shared" si="1"/>
        <v>8760</v>
      </c>
      <c r="G89" s="48"/>
      <c r="H89" s="48"/>
      <c r="I89" s="40">
        <f>(((E89*G89)+(F89*H89))*D89)/1000</f>
        <v>0</v>
      </c>
      <c r="J89" s="69"/>
    </row>
    <row r="90" spans="2:10" ht="36" customHeight="1" x14ac:dyDescent="0.25">
      <c r="B90" s="115" t="s">
        <v>89</v>
      </c>
      <c r="C90" s="115"/>
      <c r="D90" s="35"/>
      <c r="E90" s="35"/>
      <c r="F90" s="47">
        <f t="shared" si="1"/>
        <v>8760</v>
      </c>
      <c r="G90" s="48"/>
      <c r="H90" s="48"/>
      <c r="I90" s="40">
        <f>(((E90*G90)+(F90*H90))*D90)/1000</f>
        <v>0</v>
      </c>
      <c r="J90" s="69"/>
    </row>
    <row r="91" spans="2:10" ht="36" customHeight="1" x14ac:dyDescent="0.25">
      <c r="B91" s="115" t="s">
        <v>89</v>
      </c>
      <c r="C91" s="115"/>
      <c r="D91" s="35"/>
      <c r="E91" s="35"/>
      <c r="F91" s="47">
        <f t="shared" si="1"/>
        <v>8760</v>
      </c>
      <c r="G91" s="48"/>
      <c r="H91" s="48"/>
      <c r="I91" s="40">
        <f>(((E91*G91)+(F91*H91))*D91)/1000</f>
        <v>0</v>
      </c>
      <c r="J91" s="69"/>
    </row>
    <row r="92" spans="2:10" ht="36" customHeight="1" x14ac:dyDescent="0.25">
      <c r="B92" s="115" t="s">
        <v>89</v>
      </c>
      <c r="C92" s="115"/>
      <c r="D92" s="35"/>
      <c r="E92" s="35"/>
      <c r="F92" s="47">
        <f t="shared" si="1"/>
        <v>8760</v>
      </c>
      <c r="G92" s="48"/>
      <c r="H92" s="48"/>
      <c r="I92" s="40">
        <f>(((E92*G92)+(F92*H92))*D92)/1000</f>
        <v>0</v>
      </c>
      <c r="J92" s="69"/>
    </row>
    <row r="93" spans="2:10" ht="36" customHeight="1" x14ac:dyDescent="0.25">
      <c r="B93" s="115" t="s">
        <v>89</v>
      </c>
      <c r="C93" s="115"/>
      <c r="D93" s="35"/>
      <c r="E93" s="35"/>
      <c r="F93" s="47">
        <f t="shared" si="1"/>
        <v>8760</v>
      </c>
      <c r="G93" s="48"/>
      <c r="H93" s="48"/>
      <c r="I93" s="40">
        <f>(((E93*G93)+(F93*H93))*D93)/1000</f>
        <v>0</v>
      </c>
      <c r="J93" s="69"/>
    </row>
    <row r="94" spans="2:10" ht="27" customHeight="1" x14ac:dyDescent="0.25">
      <c r="F94" s="23"/>
      <c r="G94" s="23"/>
      <c r="H94" s="17"/>
    </row>
    <row r="95" spans="2:10" ht="21" customHeight="1" x14ac:dyDescent="0.25">
      <c r="B95" s="30" t="s">
        <v>127</v>
      </c>
      <c r="C95" s="57"/>
      <c r="D95" s="24"/>
      <c r="E95" s="24"/>
      <c r="F95" s="23"/>
      <c r="G95" s="23"/>
      <c r="H95" s="17"/>
    </row>
    <row r="96" spans="2:10" ht="35.25" customHeight="1" x14ac:dyDescent="0.25">
      <c r="B96" s="121" t="s">
        <v>102</v>
      </c>
      <c r="C96" s="121"/>
      <c r="D96" s="121"/>
      <c r="E96" s="121"/>
      <c r="F96" s="121"/>
      <c r="G96" s="121"/>
      <c r="H96" s="121"/>
      <c r="I96" s="121"/>
      <c r="J96" s="121"/>
    </row>
    <row r="97" spans="2:9" ht="58.5" customHeight="1" x14ac:dyDescent="0.25">
      <c r="B97" s="56"/>
      <c r="C97" s="56"/>
      <c r="D97" s="58" t="s">
        <v>87</v>
      </c>
      <c r="E97" s="45" t="s">
        <v>53</v>
      </c>
      <c r="F97" s="46" t="s">
        <v>52</v>
      </c>
      <c r="G97" s="46" t="s">
        <v>59</v>
      </c>
      <c r="H97" s="58" t="s">
        <v>88</v>
      </c>
      <c r="I97" s="58" t="s">
        <v>110</v>
      </c>
    </row>
    <row r="98" spans="2:9" ht="36" customHeight="1" x14ac:dyDescent="0.25">
      <c r="B98" s="114" t="s">
        <v>56</v>
      </c>
      <c r="C98" s="114"/>
      <c r="D98" s="49"/>
      <c r="E98" s="49"/>
      <c r="F98" s="50"/>
      <c r="G98" s="51">
        <f>F98*E98*1000/365/24</f>
        <v>0</v>
      </c>
      <c r="H98" s="40">
        <f>F98*E98</f>
        <v>0</v>
      </c>
      <c r="I98" s="69"/>
    </row>
    <row r="99" spans="2:9" ht="36" customHeight="1" x14ac:dyDescent="0.25">
      <c r="B99" s="114" t="s">
        <v>57</v>
      </c>
      <c r="C99" s="114"/>
      <c r="D99" s="49"/>
      <c r="E99" s="49"/>
      <c r="F99" s="50"/>
      <c r="G99" s="51">
        <f>F99*E99*1000/365/24</f>
        <v>0</v>
      </c>
      <c r="H99" s="40">
        <f>F99*E99</f>
        <v>0</v>
      </c>
      <c r="I99" s="69"/>
    </row>
    <row r="100" spans="2:9" ht="36" customHeight="1" x14ac:dyDescent="0.25">
      <c r="B100" s="114" t="s">
        <v>58</v>
      </c>
      <c r="C100" s="114"/>
      <c r="D100" s="49"/>
      <c r="E100" s="49"/>
      <c r="F100" s="50"/>
      <c r="G100" s="51">
        <f>F100*E100*1000/365/24</f>
        <v>0</v>
      </c>
      <c r="H100" s="40">
        <f>F100*E100</f>
        <v>0</v>
      </c>
      <c r="I100" s="69"/>
    </row>
    <row r="101" spans="2:9" ht="36" customHeight="1" x14ac:dyDescent="0.25">
      <c r="B101" s="114" t="s">
        <v>81</v>
      </c>
      <c r="C101" s="114"/>
      <c r="D101" s="49"/>
      <c r="E101" s="49"/>
      <c r="F101" s="50"/>
      <c r="G101" s="51">
        <f>F101*E101*1000/365/24</f>
        <v>0</v>
      </c>
      <c r="H101" s="40">
        <f>F101*E101</f>
        <v>0</v>
      </c>
      <c r="I101" s="69"/>
    </row>
    <row r="102" spans="2:9" ht="36" customHeight="1" x14ac:dyDescent="0.25">
      <c r="B102" s="114" t="s">
        <v>82</v>
      </c>
      <c r="C102" s="114"/>
      <c r="D102" s="49"/>
      <c r="E102" s="49"/>
      <c r="F102" s="50"/>
      <c r="G102" s="51">
        <f>F102*E102*1000/365/24</f>
        <v>0</v>
      </c>
      <c r="H102" s="40">
        <f>F102*E102</f>
        <v>0</v>
      </c>
      <c r="I102" s="69"/>
    </row>
    <row r="103" spans="2:9" ht="36" customHeight="1" x14ac:dyDescent="0.25">
      <c r="B103" s="114" t="s">
        <v>83</v>
      </c>
      <c r="C103" s="114"/>
      <c r="D103" s="49"/>
      <c r="E103" s="49"/>
      <c r="F103" s="50"/>
      <c r="G103" s="51">
        <f>F103*E103*1000/365/24</f>
        <v>0</v>
      </c>
      <c r="H103" s="40">
        <f>F103*E103</f>
        <v>0</v>
      </c>
      <c r="I103" s="69"/>
    </row>
    <row r="104" spans="2:9" ht="36" customHeight="1" x14ac:dyDescent="0.25">
      <c r="B104" s="114" t="s">
        <v>60</v>
      </c>
      <c r="C104" s="114"/>
      <c r="D104" s="49"/>
      <c r="E104" s="49"/>
      <c r="F104" s="50"/>
      <c r="G104" s="51">
        <f>F104*E104*1000/365</f>
        <v>0</v>
      </c>
      <c r="H104" s="40">
        <f>F104*E104</f>
        <v>0</v>
      </c>
      <c r="I104" s="69"/>
    </row>
    <row r="105" spans="2:9" ht="36" customHeight="1" x14ac:dyDescent="0.25">
      <c r="B105" s="114" t="s">
        <v>61</v>
      </c>
      <c r="C105" s="114"/>
      <c r="D105" s="49"/>
      <c r="E105" s="49"/>
      <c r="F105" s="50"/>
      <c r="G105" s="51">
        <f>F105*E105*1000/365</f>
        <v>0</v>
      </c>
      <c r="H105" s="40">
        <f>F105*E105</f>
        <v>0</v>
      </c>
      <c r="I105" s="69"/>
    </row>
    <row r="106" spans="2:9" ht="36" customHeight="1" x14ac:dyDescent="0.25">
      <c r="B106" s="114" t="s">
        <v>84</v>
      </c>
      <c r="C106" s="114"/>
      <c r="D106" s="49"/>
      <c r="E106" s="49"/>
      <c r="F106" s="50"/>
      <c r="G106" s="51">
        <f>F106*E106*1000/365</f>
        <v>0</v>
      </c>
      <c r="H106" s="40">
        <f>F106*E106</f>
        <v>0</v>
      </c>
      <c r="I106" s="69"/>
    </row>
    <row r="107" spans="2:9" ht="36" customHeight="1" x14ac:dyDescent="0.25">
      <c r="B107" s="114" t="s">
        <v>62</v>
      </c>
      <c r="C107" s="114"/>
      <c r="D107" s="49"/>
      <c r="E107" s="49"/>
      <c r="F107" s="50"/>
      <c r="G107" s="51">
        <f>F107*E107*1000/365/10</f>
        <v>0</v>
      </c>
      <c r="H107" s="40">
        <f>F107*E107</f>
        <v>0</v>
      </c>
      <c r="I107" s="69"/>
    </row>
    <row r="108" spans="2:9" ht="36" customHeight="1" x14ac:dyDescent="0.25">
      <c r="B108" s="114" t="s">
        <v>63</v>
      </c>
      <c r="C108" s="114"/>
      <c r="D108" s="49"/>
      <c r="E108" s="49"/>
      <c r="F108" s="50"/>
      <c r="G108" s="51">
        <f>F108*E108*1000/365/10</f>
        <v>0</v>
      </c>
      <c r="H108" s="40">
        <f>F108*E108</f>
        <v>0</v>
      </c>
      <c r="I108" s="69"/>
    </row>
    <row r="109" spans="2:9" ht="36" customHeight="1" x14ac:dyDescent="0.25">
      <c r="B109" s="114" t="s">
        <v>85</v>
      </c>
      <c r="C109" s="114"/>
      <c r="D109" s="49"/>
      <c r="E109" s="49"/>
      <c r="F109" s="50"/>
      <c r="G109" s="51">
        <f>F109*E109*1000/365/10</f>
        <v>0</v>
      </c>
      <c r="H109" s="40">
        <f>F109*E109</f>
        <v>0</v>
      </c>
      <c r="I109" s="69"/>
    </row>
    <row r="110" spans="2:9" ht="36" customHeight="1" x14ac:dyDescent="0.25">
      <c r="B110" s="114" t="s">
        <v>86</v>
      </c>
      <c r="C110" s="114"/>
      <c r="D110" s="49"/>
      <c r="E110" s="49"/>
      <c r="F110" s="50"/>
      <c r="G110" s="51">
        <f>F110*E110*1000/365/10</f>
        <v>0</v>
      </c>
      <c r="H110" s="40">
        <f>F110*E110</f>
        <v>0</v>
      </c>
      <c r="I110" s="69"/>
    </row>
    <row r="111" spans="2:9" ht="18" customHeight="1" x14ac:dyDescent="0.25">
      <c r="B111" s="29"/>
      <c r="C111" s="29"/>
      <c r="D111" s="29"/>
      <c r="E111" s="29"/>
      <c r="F111" s="31"/>
      <c r="G111" s="32"/>
      <c r="H111" s="29"/>
      <c r="I111" s="29"/>
    </row>
    <row r="112" spans="2:9" ht="26.25" customHeight="1" x14ac:dyDescent="0.25">
      <c r="B112" s="127" t="s">
        <v>101</v>
      </c>
      <c r="C112" s="127"/>
      <c r="D112" s="127"/>
      <c r="E112" s="39">
        <f>SUM(H98:H110)+SUM(I82:I93)+SUM(I70:I77)+SUM(H61:H64)</f>
        <v>0</v>
      </c>
      <c r="F112" s="33"/>
      <c r="G112" s="29"/>
      <c r="H112" s="29"/>
      <c r="I112" s="29"/>
    </row>
    <row r="113" spans="2:10" ht="13.5" customHeight="1" x14ac:dyDescent="0.25">
      <c r="B113" s="54"/>
      <c r="C113" s="54"/>
      <c r="D113" s="54"/>
      <c r="E113" s="33"/>
      <c r="F113" s="33"/>
      <c r="G113" s="29"/>
      <c r="H113" s="29"/>
      <c r="I113" s="29"/>
    </row>
    <row r="114" spans="2:10" ht="26.25" customHeight="1" x14ac:dyDescent="0.25">
      <c r="B114" s="30" t="s">
        <v>128</v>
      </c>
      <c r="C114" s="54"/>
      <c r="D114" s="54"/>
      <c r="E114" s="33"/>
      <c r="F114" s="33"/>
      <c r="G114" s="29"/>
      <c r="H114" s="29"/>
      <c r="I114" s="29"/>
    </row>
    <row r="115" spans="2:10" ht="26.25" customHeight="1" x14ac:dyDescent="0.25">
      <c r="B115" s="138" t="s">
        <v>109</v>
      </c>
      <c r="C115" s="138"/>
      <c r="D115" s="138"/>
      <c r="E115" s="138"/>
      <c r="F115" s="138"/>
      <c r="G115" s="138"/>
      <c r="H115" s="138"/>
      <c r="I115" s="138"/>
    </row>
    <row r="116" spans="2:10" ht="45" customHeight="1" x14ac:dyDescent="0.25">
      <c r="B116" s="131" t="s">
        <v>90</v>
      </c>
      <c r="C116" s="131"/>
      <c r="D116" s="58" t="s">
        <v>91</v>
      </c>
      <c r="E116" s="58" t="s">
        <v>46</v>
      </c>
      <c r="F116" s="58" t="s">
        <v>43</v>
      </c>
      <c r="G116" s="58" t="s">
        <v>45</v>
      </c>
      <c r="H116" s="58" t="s">
        <v>92</v>
      </c>
      <c r="I116" s="58" t="s">
        <v>47</v>
      </c>
      <c r="J116" s="58" t="s">
        <v>110</v>
      </c>
    </row>
    <row r="117" spans="2:10" ht="39" customHeight="1" x14ac:dyDescent="0.25">
      <c r="B117" s="116" t="s">
        <v>103</v>
      </c>
      <c r="C117" s="116"/>
      <c r="D117" s="52" t="s">
        <v>104</v>
      </c>
      <c r="E117" s="50">
        <v>1025</v>
      </c>
      <c r="F117" s="50">
        <v>0</v>
      </c>
      <c r="G117" s="66"/>
      <c r="H117" s="67">
        <f t="shared" ref="H117:H126" si="2">8760-G117</f>
        <v>8760</v>
      </c>
      <c r="I117" s="68">
        <f>((E117*G117)+(F117*H117))/1000</f>
        <v>0</v>
      </c>
      <c r="J117" s="69"/>
    </row>
    <row r="118" spans="2:10" ht="39" customHeight="1" x14ac:dyDescent="0.25">
      <c r="B118" s="116"/>
      <c r="C118" s="116"/>
      <c r="D118" s="52"/>
      <c r="E118" s="50"/>
      <c r="F118" s="50"/>
      <c r="G118" s="66"/>
      <c r="H118" s="67">
        <f t="shared" si="2"/>
        <v>8760</v>
      </c>
      <c r="I118" s="68">
        <f>((E118*G118)+(F118*H118))/1000</f>
        <v>0</v>
      </c>
      <c r="J118" s="69"/>
    </row>
    <row r="119" spans="2:10" ht="39" customHeight="1" x14ac:dyDescent="0.25">
      <c r="B119" s="116"/>
      <c r="C119" s="116"/>
      <c r="D119" s="52"/>
      <c r="E119" s="50"/>
      <c r="F119" s="50"/>
      <c r="G119" s="66"/>
      <c r="H119" s="67">
        <f t="shared" si="2"/>
        <v>8760</v>
      </c>
      <c r="I119" s="68">
        <f>((E119*G119)+(F119*H119))/1000</f>
        <v>0</v>
      </c>
      <c r="J119" s="69"/>
    </row>
    <row r="120" spans="2:10" ht="39" customHeight="1" x14ac:dyDescent="0.25">
      <c r="B120" s="116"/>
      <c r="C120" s="116"/>
      <c r="D120" s="52"/>
      <c r="E120" s="50"/>
      <c r="F120" s="50"/>
      <c r="G120" s="66"/>
      <c r="H120" s="67">
        <f t="shared" si="2"/>
        <v>8760</v>
      </c>
      <c r="I120" s="68">
        <f>((E120*G120)+(F120*H120))/1000</f>
        <v>0</v>
      </c>
      <c r="J120" s="69"/>
    </row>
    <row r="121" spans="2:10" ht="39" customHeight="1" x14ac:dyDescent="0.25">
      <c r="B121" s="116"/>
      <c r="C121" s="116"/>
      <c r="D121" s="52"/>
      <c r="E121" s="50"/>
      <c r="F121" s="50"/>
      <c r="G121" s="66"/>
      <c r="H121" s="67">
        <f>8760-G121</f>
        <v>8760</v>
      </c>
      <c r="I121" s="68">
        <f>((E121*G121)+(F121*H121))/1000</f>
        <v>0</v>
      </c>
      <c r="J121" s="69"/>
    </row>
    <row r="122" spans="2:10" ht="39" customHeight="1" x14ac:dyDescent="0.25">
      <c r="B122" s="116"/>
      <c r="C122" s="116"/>
      <c r="D122" s="52"/>
      <c r="E122" s="50"/>
      <c r="F122" s="50"/>
      <c r="G122" s="66"/>
      <c r="H122" s="67">
        <f t="shared" si="2"/>
        <v>8760</v>
      </c>
      <c r="I122" s="68">
        <f>((E122*G122)+(F122*H122))/1000</f>
        <v>0</v>
      </c>
      <c r="J122" s="69"/>
    </row>
    <row r="123" spans="2:10" ht="39" customHeight="1" x14ac:dyDescent="0.25">
      <c r="B123" s="116"/>
      <c r="C123" s="116"/>
      <c r="D123" s="52"/>
      <c r="E123" s="50"/>
      <c r="F123" s="50"/>
      <c r="G123" s="66"/>
      <c r="H123" s="67">
        <f t="shared" si="2"/>
        <v>8760</v>
      </c>
      <c r="I123" s="68">
        <f>((E123*G123)+(F123*H123))/1000</f>
        <v>0</v>
      </c>
      <c r="J123" s="69"/>
    </row>
    <row r="124" spans="2:10" ht="39" customHeight="1" x14ac:dyDescent="0.25">
      <c r="B124" s="116"/>
      <c r="C124" s="116"/>
      <c r="D124" s="52"/>
      <c r="E124" s="50"/>
      <c r="F124" s="50"/>
      <c r="G124" s="66"/>
      <c r="H124" s="67">
        <f t="shared" si="2"/>
        <v>8760</v>
      </c>
      <c r="I124" s="68">
        <f>((E124*G124)+(F124*H124))/1000</f>
        <v>0</v>
      </c>
      <c r="J124" s="69"/>
    </row>
    <row r="125" spans="2:10" ht="39" customHeight="1" x14ac:dyDescent="0.25">
      <c r="B125" s="116"/>
      <c r="C125" s="116"/>
      <c r="D125" s="52"/>
      <c r="E125" s="50"/>
      <c r="F125" s="50"/>
      <c r="G125" s="66"/>
      <c r="H125" s="67">
        <f t="shared" si="2"/>
        <v>8760</v>
      </c>
      <c r="I125" s="68">
        <f>((E125*G125)+(F125*H125))/1000</f>
        <v>0</v>
      </c>
      <c r="J125" s="69"/>
    </row>
    <row r="126" spans="2:10" ht="39" customHeight="1" x14ac:dyDescent="0.25">
      <c r="B126" s="116"/>
      <c r="C126" s="116"/>
      <c r="D126" s="52"/>
      <c r="E126" s="50"/>
      <c r="F126" s="50"/>
      <c r="G126" s="66"/>
      <c r="H126" s="67">
        <f t="shared" si="2"/>
        <v>8760</v>
      </c>
      <c r="I126" s="68">
        <f>((E126*G126)+(F126*H126))/1000</f>
        <v>0</v>
      </c>
      <c r="J126" s="69"/>
    </row>
    <row r="127" spans="2:10" ht="18" customHeight="1" x14ac:dyDescent="0.25">
      <c r="B127" s="59"/>
      <c r="C127" s="59"/>
      <c r="D127" s="38"/>
      <c r="E127" s="60"/>
      <c r="F127" s="60"/>
      <c r="G127" s="61"/>
      <c r="H127" s="62"/>
      <c r="I127" s="63"/>
    </row>
    <row r="128" spans="2:10" ht="24" customHeight="1" x14ac:dyDescent="0.25">
      <c r="B128" s="127" t="s">
        <v>94</v>
      </c>
      <c r="C128" s="127"/>
      <c r="D128" s="127"/>
      <c r="E128" s="39">
        <f>SUM(I117:I126)</f>
        <v>0</v>
      </c>
      <c r="F128" s="16"/>
      <c r="G128" s="25"/>
    </row>
    <row r="129" spans="1:7" ht="23.25" customHeight="1" x14ac:dyDescent="0.25">
      <c r="B129" s="9"/>
      <c r="C129" s="22"/>
      <c r="D129" s="26"/>
      <c r="E129" s="26"/>
      <c r="F129" s="16"/>
      <c r="G129" s="25"/>
    </row>
    <row r="130" spans="1:7" ht="24" customHeight="1" x14ac:dyDescent="0.25">
      <c r="B130" s="11" t="s">
        <v>93</v>
      </c>
    </row>
    <row r="131" spans="1:7" ht="36" customHeight="1" x14ac:dyDescent="0.25">
      <c r="B131" s="132" t="s">
        <v>129</v>
      </c>
      <c r="C131" s="132"/>
      <c r="D131" s="132"/>
      <c r="E131" s="64">
        <f>SUM(G52:G56)</f>
        <v>0</v>
      </c>
    </row>
    <row r="132" spans="1:7" ht="36" customHeight="1" x14ac:dyDescent="0.25">
      <c r="B132" s="113" t="s">
        <v>100</v>
      </c>
      <c r="C132" s="113"/>
      <c r="D132" s="113"/>
      <c r="E132" s="64">
        <f>SUM(H61:H64)</f>
        <v>0</v>
      </c>
    </row>
    <row r="133" spans="1:7" ht="36" customHeight="1" x14ac:dyDescent="0.25">
      <c r="B133" s="113" t="s">
        <v>99</v>
      </c>
      <c r="C133" s="113"/>
      <c r="D133" s="113"/>
      <c r="E133" s="64">
        <f>SUM(I70:I77)</f>
        <v>0</v>
      </c>
    </row>
    <row r="134" spans="1:7" ht="36" customHeight="1" x14ac:dyDescent="0.25">
      <c r="B134" s="113" t="s">
        <v>98</v>
      </c>
      <c r="C134" s="113"/>
      <c r="D134" s="113"/>
      <c r="E134" s="64">
        <f>SUM(I82:I93)</f>
        <v>0</v>
      </c>
    </row>
    <row r="135" spans="1:7" ht="36" customHeight="1" x14ac:dyDescent="0.25">
      <c r="A135" s="27"/>
      <c r="B135" s="112" t="s">
        <v>97</v>
      </c>
      <c r="C135" s="112"/>
      <c r="D135" s="112"/>
      <c r="E135" s="65">
        <f>SUM(H98:H110)</f>
        <v>0</v>
      </c>
      <c r="F135" s="15"/>
      <c r="G135" s="27"/>
    </row>
    <row r="136" spans="1:7" ht="36" customHeight="1" x14ac:dyDescent="0.25">
      <c r="B136" s="132" t="s">
        <v>96</v>
      </c>
      <c r="C136" s="132"/>
      <c r="D136" s="132"/>
      <c r="E136" s="64">
        <f>SUM(I117:I126)</f>
        <v>0</v>
      </c>
    </row>
    <row r="137" spans="1:7" ht="36" customHeight="1" x14ac:dyDescent="0.25">
      <c r="B137" s="133" t="s">
        <v>95</v>
      </c>
      <c r="C137" s="133"/>
      <c r="D137" s="133"/>
      <c r="E137" s="76">
        <f>SUM(E132:E136)</f>
        <v>0</v>
      </c>
    </row>
  </sheetData>
  <sheetProtection algorithmName="SHA-512" hashValue="gnWyXbNraMNPV7K03iH3/6Pp8rJ+Ml1SemD1TazlOldstf41ZqOmeK1tDXHOrfyTH8dItTZUrAQ7of5yO9i8sw==" saltValue="6qGZsHrJ/x9n7Ftz3PX4aQ==" spinCount="100000" sheet="1" objects="1" scenarios="1" formatCells="0" insertRows="0"/>
  <mergeCells count="85">
    <mergeCell ref="B59:J59"/>
    <mergeCell ref="D50:F50"/>
    <mergeCell ref="B131:D131"/>
    <mergeCell ref="B65:C65"/>
    <mergeCell ref="B86:C86"/>
    <mergeCell ref="B137:D137"/>
    <mergeCell ref="B64:C64"/>
    <mergeCell ref="B132:D132"/>
    <mergeCell ref="B133:D133"/>
    <mergeCell ref="B134:D134"/>
    <mergeCell ref="B136:D136"/>
    <mergeCell ref="B115:I115"/>
    <mergeCell ref="B117:C117"/>
    <mergeCell ref="B118:C118"/>
    <mergeCell ref="B119:C119"/>
    <mergeCell ref="B120:C120"/>
    <mergeCell ref="B122:C122"/>
    <mergeCell ref="B123:C123"/>
    <mergeCell ref="B124:C124"/>
    <mergeCell ref="B116:C116"/>
    <mergeCell ref="B125:C125"/>
    <mergeCell ref="B126:C126"/>
    <mergeCell ref="B128:D128"/>
    <mergeCell ref="C8:I8"/>
    <mergeCell ref="B112:D112"/>
    <mergeCell ref="B103:C103"/>
    <mergeCell ref="B106:C106"/>
    <mergeCell ref="B109:C109"/>
    <mergeCell ref="B110:C110"/>
    <mergeCell ref="B96:J96"/>
    <mergeCell ref="B91:C91"/>
    <mergeCell ref="B92:C92"/>
    <mergeCell ref="B93:C93"/>
    <mergeCell ref="B101:C101"/>
    <mergeCell ref="B102:C102"/>
    <mergeCell ref="B90:C90"/>
    <mergeCell ref="B83:C83"/>
    <mergeCell ref="B82:C82"/>
    <mergeCell ref="B68:J68"/>
    <mergeCell ref="B80:J80"/>
    <mergeCell ref="B63:C63"/>
    <mergeCell ref="B10:J10"/>
    <mergeCell ref="B40:J40"/>
    <mergeCell ref="B47:J47"/>
    <mergeCell ref="B77:C77"/>
    <mergeCell ref="B76:C76"/>
    <mergeCell ref="B71:C71"/>
    <mergeCell ref="B72:C72"/>
    <mergeCell ref="B73:C73"/>
    <mergeCell ref="B61:C61"/>
    <mergeCell ref="B62:C62"/>
    <mergeCell ref="B70:C70"/>
    <mergeCell ref="C23:D23"/>
    <mergeCell ref="B44:C44"/>
    <mergeCell ref="H17:I17"/>
    <mergeCell ref="C33:D33"/>
    <mergeCell ref="O12:P12"/>
    <mergeCell ref="O40:P40"/>
    <mergeCell ref="O14:P14"/>
    <mergeCell ref="C19:D19"/>
    <mergeCell ref="C21:D21"/>
    <mergeCell ref="B25:E25"/>
    <mergeCell ref="O26:P26"/>
    <mergeCell ref="O28:P28"/>
    <mergeCell ref="H27:I27"/>
    <mergeCell ref="C35:D35"/>
    <mergeCell ref="H29:I29"/>
    <mergeCell ref="C37:D37"/>
    <mergeCell ref="H31:I31"/>
    <mergeCell ref="B135:D135"/>
    <mergeCell ref="B74:C74"/>
    <mergeCell ref="B75:C75"/>
    <mergeCell ref="B84:C84"/>
    <mergeCell ref="B87:C87"/>
    <mergeCell ref="B98:C98"/>
    <mergeCell ref="B108:C108"/>
    <mergeCell ref="B89:C89"/>
    <mergeCell ref="B88:C88"/>
    <mergeCell ref="B85:C85"/>
    <mergeCell ref="B121:C121"/>
    <mergeCell ref="B107:C107"/>
    <mergeCell ref="B99:C99"/>
    <mergeCell ref="B104:C104"/>
    <mergeCell ref="B100:C100"/>
    <mergeCell ref="B105:C105"/>
  </mergeCells>
  <conditionalFormatting sqref="F65:G65 D44:E44 D61:E65 D70:E77 D82:E93 G88:H93 B117:G126 D98:F110 C8 C52:F56">
    <cfRule type="containsBlanks" dxfId="0" priority="38">
      <formula>LEN(TRIM(B8))=0</formula>
    </cfRule>
  </conditionalFormatting>
  <pageMargins left="0.31496062992125984" right="0.19685039370078741" top="0.62992125984251968" bottom="0.98425196850393704" header="0.31496062992125984" footer="0.79166666666666663"/>
  <pageSetup paperSize="9" scale="85" fitToWidth="0" fitToHeight="0" orientation="portrait" horizontalDpi="1200" verticalDpi="1200" r:id="rId1"/>
  <headerFooter scaleWithDoc="0">
    <oddFooter xml:space="preserve">&amp;L&amp;"Arial,Regular"&amp;7 22/01/2015                                                                                                 Revision 1.0 &amp;R&amp;"Arial,Regular"&amp;7CAMPUS INFRASTRUCTURE &amp; SERVICES                                 Page &amp;P of &amp;N  </oddFooter>
  </headerFooter>
  <rowBreaks count="4" manualBreakCount="4">
    <brk id="38" max="9" man="1"/>
    <brk id="66" max="9" man="1"/>
    <brk id="91" max="9" man="1"/>
    <brk id="113" max="9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7" r:id="rId4" name="Check Box 13">
              <controlPr defaultSize="0" autoFill="0" autoLine="0" autoPict="0">
                <anchor moveWithCells="1">
                  <from>
                    <xdr:col>0</xdr:col>
                    <xdr:colOff>0</xdr:colOff>
                    <xdr:row>24</xdr:row>
                    <xdr:rowOff>238125</xdr:rowOff>
                  </from>
                  <to>
                    <xdr:col>1</xdr:col>
                    <xdr:colOff>238125</xdr:colOff>
                    <xdr:row>24</xdr:row>
                    <xdr:rowOff>485775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K32"/>
  <sheetViews>
    <sheetView showGridLines="0" view="pageBreakPreview" zoomScaleNormal="100" zoomScaleSheetLayoutView="100" workbookViewId="0">
      <selection activeCell="C14" sqref="C14"/>
    </sheetView>
  </sheetViews>
  <sheetFormatPr defaultRowHeight="15" x14ac:dyDescent="0.25"/>
  <cols>
    <col min="1" max="1" width="22" style="41" customWidth="1"/>
    <col min="2" max="2" width="12.42578125" style="41" customWidth="1"/>
    <col min="3" max="3" width="11.42578125" style="41" customWidth="1"/>
    <col min="4" max="4" width="4.140625" style="41" customWidth="1"/>
    <col min="5" max="5" width="29.7109375" style="41" bestFit="1" customWidth="1"/>
    <col min="6" max="6" width="12.140625" style="41" customWidth="1"/>
    <col min="7" max="7" width="11.42578125" style="41" customWidth="1"/>
    <col min="9" max="9" width="17.28515625" bestFit="1" customWidth="1"/>
    <col min="10" max="10" width="11.5703125" customWidth="1"/>
    <col min="11" max="11" width="11.42578125" customWidth="1"/>
  </cols>
  <sheetData>
    <row r="1" spans="1:11" ht="48" customHeight="1" x14ac:dyDescent="0.25">
      <c r="A1" s="82" t="s">
        <v>36</v>
      </c>
      <c r="B1" s="83" t="s">
        <v>34</v>
      </c>
      <c r="C1" s="84" t="s">
        <v>35</v>
      </c>
      <c r="E1" s="82" t="s">
        <v>37</v>
      </c>
      <c r="F1" s="83" t="s">
        <v>34</v>
      </c>
      <c r="G1" s="84" t="s">
        <v>35</v>
      </c>
      <c r="I1" s="2"/>
      <c r="J1" s="2"/>
      <c r="K1" s="2"/>
    </row>
    <row r="2" spans="1:11" x14ac:dyDescent="0.25">
      <c r="A2" s="85" t="s">
        <v>10</v>
      </c>
      <c r="B2" s="86">
        <v>0.05</v>
      </c>
      <c r="C2" s="87">
        <v>0.05</v>
      </c>
      <c r="E2" s="85" t="s">
        <v>10</v>
      </c>
      <c r="F2" s="86">
        <v>0.05</v>
      </c>
      <c r="G2" s="87">
        <v>0.5</v>
      </c>
      <c r="I2" s="3"/>
      <c r="J2" s="4"/>
      <c r="K2" s="4"/>
    </row>
    <row r="3" spans="1:11" x14ac:dyDescent="0.25">
      <c r="A3" s="85" t="s">
        <v>11</v>
      </c>
      <c r="B3" s="86">
        <v>0.05</v>
      </c>
      <c r="C3" s="87">
        <v>0.05</v>
      </c>
      <c r="E3" s="85" t="s">
        <v>11</v>
      </c>
      <c r="F3" s="86">
        <v>0.05</v>
      </c>
      <c r="G3" s="87">
        <v>0.5</v>
      </c>
      <c r="I3" s="3"/>
      <c r="J3" s="4"/>
      <c r="K3" s="4"/>
    </row>
    <row r="4" spans="1:11" x14ac:dyDescent="0.25">
      <c r="A4" s="88" t="s">
        <v>14</v>
      </c>
      <c r="B4" s="86">
        <v>0.05</v>
      </c>
      <c r="C4" s="87">
        <v>0.05</v>
      </c>
      <c r="E4" s="88" t="s">
        <v>14</v>
      </c>
      <c r="F4" s="86">
        <v>0.05</v>
      </c>
      <c r="G4" s="87">
        <v>0.5</v>
      </c>
      <c r="J4" s="4"/>
      <c r="K4" s="4"/>
    </row>
    <row r="5" spans="1:11" x14ac:dyDescent="0.25">
      <c r="A5" s="88" t="s">
        <v>12</v>
      </c>
      <c r="B5" s="86">
        <v>0.05</v>
      </c>
      <c r="C5" s="87">
        <v>0.05</v>
      </c>
      <c r="E5" s="88" t="s">
        <v>12</v>
      </c>
      <c r="F5" s="86">
        <v>0.05</v>
      </c>
      <c r="G5" s="87">
        <v>0.5</v>
      </c>
      <c r="J5" s="4"/>
      <c r="K5" s="4"/>
    </row>
    <row r="6" spans="1:11" x14ac:dyDescent="0.25">
      <c r="A6" s="88" t="s">
        <v>15</v>
      </c>
      <c r="B6" s="86">
        <v>0.05</v>
      </c>
      <c r="C6" s="87">
        <v>0.05</v>
      </c>
      <c r="E6" s="88" t="s">
        <v>15</v>
      </c>
      <c r="F6" s="86">
        <v>0.05</v>
      </c>
      <c r="G6" s="87">
        <v>0.5</v>
      </c>
      <c r="J6" s="4"/>
      <c r="K6" s="4"/>
    </row>
    <row r="7" spans="1:11" x14ac:dyDescent="0.25">
      <c r="A7" s="88" t="s">
        <v>13</v>
      </c>
      <c r="B7" s="86">
        <v>0.05</v>
      </c>
      <c r="C7" s="87">
        <v>0.05</v>
      </c>
      <c r="E7" s="88" t="s">
        <v>13</v>
      </c>
      <c r="F7" s="86">
        <v>0.05</v>
      </c>
      <c r="G7" s="87">
        <v>0.5</v>
      </c>
      <c r="J7" s="4"/>
      <c r="K7" s="4"/>
    </row>
    <row r="8" spans="1:11" x14ac:dyDescent="0.25">
      <c r="A8" s="88" t="s">
        <v>16</v>
      </c>
      <c r="B8" s="86">
        <v>0.05</v>
      </c>
      <c r="C8" s="87">
        <v>0.05</v>
      </c>
      <c r="E8" s="88" t="s">
        <v>16</v>
      </c>
      <c r="F8" s="86">
        <v>0.05</v>
      </c>
      <c r="G8" s="87">
        <v>0.5</v>
      </c>
      <c r="J8" s="4"/>
      <c r="K8" s="4"/>
    </row>
    <row r="9" spans="1:11" x14ac:dyDescent="0.25">
      <c r="A9" s="88" t="s">
        <v>17</v>
      </c>
      <c r="B9" s="86">
        <v>0.2</v>
      </c>
      <c r="C9" s="87">
        <v>0.65</v>
      </c>
      <c r="E9" s="88" t="s">
        <v>17</v>
      </c>
      <c r="F9" s="86">
        <v>0.05</v>
      </c>
      <c r="G9" s="87">
        <v>0.5</v>
      </c>
      <c r="J9" s="4"/>
      <c r="K9" s="4"/>
    </row>
    <row r="10" spans="1:11" x14ac:dyDescent="0.25">
      <c r="A10" s="88" t="s">
        <v>18</v>
      </c>
      <c r="B10" s="86">
        <v>0.65</v>
      </c>
      <c r="C10" s="87">
        <v>0.8</v>
      </c>
      <c r="E10" s="88" t="s">
        <v>18</v>
      </c>
      <c r="F10" s="86">
        <v>0.05</v>
      </c>
      <c r="G10" s="87">
        <v>0.55000000000000004</v>
      </c>
      <c r="J10" s="4"/>
      <c r="K10" s="4"/>
    </row>
    <row r="11" spans="1:11" x14ac:dyDescent="0.25">
      <c r="A11" s="88" t="s">
        <v>19</v>
      </c>
      <c r="B11" s="86">
        <v>1</v>
      </c>
      <c r="C11" s="87">
        <v>1</v>
      </c>
      <c r="E11" s="88" t="s">
        <v>19</v>
      </c>
      <c r="F11" s="86">
        <v>0.1</v>
      </c>
      <c r="G11" s="87">
        <v>0.55000000000000004</v>
      </c>
      <c r="J11" s="4"/>
      <c r="K11" s="4"/>
    </row>
    <row r="12" spans="1:11" x14ac:dyDescent="0.25">
      <c r="A12" s="88" t="s">
        <v>20</v>
      </c>
      <c r="B12" s="86">
        <v>1</v>
      </c>
      <c r="C12" s="87">
        <v>1</v>
      </c>
      <c r="E12" s="88" t="s">
        <v>20</v>
      </c>
      <c r="F12" s="86">
        <v>0.1</v>
      </c>
      <c r="G12" s="87">
        <v>0.55000000000000004</v>
      </c>
      <c r="J12" s="4"/>
      <c r="K12" s="4"/>
    </row>
    <row r="13" spans="1:11" x14ac:dyDescent="0.25">
      <c r="A13" s="88" t="s">
        <v>21</v>
      </c>
      <c r="B13" s="86">
        <v>1</v>
      </c>
      <c r="C13" s="87">
        <v>1</v>
      </c>
      <c r="E13" s="88" t="s">
        <v>21</v>
      </c>
      <c r="F13" s="86">
        <v>0.1</v>
      </c>
      <c r="G13" s="87">
        <v>0.55000000000000004</v>
      </c>
      <c r="J13" s="4"/>
      <c r="K13" s="4"/>
    </row>
    <row r="14" spans="1:11" x14ac:dyDescent="0.25">
      <c r="A14" s="88" t="s">
        <v>22</v>
      </c>
      <c r="B14" s="86">
        <v>1</v>
      </c>
      <c r="C14" s="87">
        <v>1</v>
      </c>
      <c r="E14" s="88" t="s">
        <v>22</v>
      </c>
      <c r="F14" s="86">
        <v>0.1</v>
      </c>
      <c r="G14" s="87">
        <v>0.55000000000000004</v>
      </c>
      <c r="J14" s="4"/>
      <c r="K14" s="4"/>
    </row>
    <row r="15" spans="1:11" x14ac:dyDescent="0.25">
      <c r="A15" s="88" t="s">
        <v>23</v>
      </c>
      <c r="B15" s="86">
        <v>1</v>
      </c>
      <c r="C15" s="87">
        <v>1</v>
      </c>
      <c r="E15" s="88" t="s">
        <v>23</v>
      </c>
      <c r="F15" s="86">
        <v>0.1</v>
      </c>
      <c r="G15" s="87">
        <v>0.55000000000000004</v>
      </c>
      <c r="J15" s="4"/>
      <c r="K15" s="4"/>
    </row>
    <row r="16" spans="1:11" x14ac:dyDescent="0.25">
      <c r="A16" s="88" t="s">
        <v>24</v>
      </c>
      <c r="B16" s="86">
        <v>1</v>
      </c>
      <c r="C16" s="87">
        <v>1</v>
      </c>
      <c r="E16" s="88" t="s">
        <v>24</v>
      </c>
      <c r="F16" s="86">
        <v>0.1</v>
      </c>
      <c r="G16" s="87">
        <v>0.55000000000000004</v>
      </c>
      <c r="J16" s="4"/>
      <c r="K16" s="4"/>
    </row>
    <row r="17" spans="1:11" x14ac:dyDescent="0.25">
      <c r="A17" s="88" t="s">
        <v>25</v>
      </c>
      <c r="B17" s="86">
        <v>1</v>
      </c>
      <c r="C17" s="87">
        <v>1</v>
      </c>
      <c r="E17" s="88" t="s">
        <v>25</v>
      </c>
      <c r="F17" s="86">
        <v>0.1</v>
      </c>
      <c r="G17" s="87">
        <v>0.55000000000000004</v>
      </c>
      <c r="J17" s="4"/>
      <c r="K17" s="4"/>
    </row>
    <row r="18" spans="1:11" x14ac:dyDescent="0.25">
      <c r="A18" s="88" t="s">
        <v>26</v>
      </c>
      <c r="B18" s="86">
        <v>1</v>
      </c>
      <c r="C18" s="87">
        <v>1</v>
      </c>
      <c r="E18" s="88" t="s">
        <v>26</v>
      </c>
      <c r="F18" s="86">
        <v>0.1</v>
      </c>
      <c r="G18" s="87">
        <v>0.5</v>
      </c>
      <c r="J18" s="4"/>
      <c r="K18" s="4"/>
    </row>
    <row r="19" spans="1:11" x14ac:dyDescent="0.25">
      <c r="A19" s="88" t="s">
        <v>27</v>
      </c>
      <c r="B19" s="86">
        <v>0.55000000000000004</v>
      </c>
      <c r="C19" s="87">
        <v>0.8</v>
      </c>
      <c r="E19" s="88" t="s">
        <v>27</v>
      </c>
      <c r="F19" s="86">
        <v>0.05</v>
      </c>
      <c r="G19" s="87">
        <v>0.5</v>
      </c>
      <c r="J19" s="4"/>
      <c r="K19" s="4"/>
    </row>
    <row r="20" spans="1:11" x14ac:dyDescent="0.25">
      <c r="A20" s="88" t="s">
        <v>28</v>
      </c>
      <c r="B20" s="86">
        <v>0.2</v>
      </c>
      <c r="C20" s="87">
        <v>0.65</v>
      </c>
      <c r="E20" s="88" t="s">
        <v>28</v>
      </c>
      <c r="F20" s="86">
        <v>0.05</v>
      </c>
      <c r="G20" s="87">
        <v>0.5</v>
      </c>
      <c r="J20" s="4"/>
      <c r="K20" s="4"/>
    </row>
    <row r="21" spans="1:11" x14ac:dyDescent="0.25">
      <c r="A21" s="88" t="s">
        <v>29</v>
      </c>
      <c r="B21" s="86">
        <v>0.1</v>
      </c>
      <c r="C21" s="87">
        <v>0.05</v>
      </c>
      <c r="E21" s="88" t="s">
        <v>29</v>
      </c>
      <c r="F21" s="86">
        <v>0.05</v>
      </c>
      <c r="G21" s="87">
        <v>0.5</v>
      </c>
      <c r="J21" s="4"/>
      <c r="K21" s="4"/>
    </row>
    <row r="22" spans="1:11" x14ac:dyDescent="0.25">
      <c r="A22" s="88" t="s">
        <v>30</v>
      </c>
      <c r="B22" s="86">
        <v>0.1</v>
      </c>
      <c r="C22" s="87">
        <v>0.05</v>
      </c>
      <c r="E22" s="88" t="s">
        <v>30</v>
      </c>
      <c r="F22" s="86">
        <v>0.05</v>
      </c>
      <c r="G22" s="87">
        <v>0.5</v>
      </c>
      <c r="J22" s="4"/>
      <c r="K22" s="4"/>
    </row>
    <row r="23" spans="1:11" x14ac:dyDescent="0.25">
      <c r="A23" s="88" t="s">
        <v>31</v>
      </c>
      <c r="B23" s="86">
        <v>0.05</v>
      </c>
      <c r="C23" s="87">
        <v>0.05</v>
      </c>
      <c r="E23" s="88" t="s">
        <v>31</v>
      </c>
      <c r="F23" s="86">
        <v>0.05</v>
      </c>
      <c r="G23" s="87">
        <v>0.5</v>
      </c>
      <c r="J23" s="4"/>
      <c r="K23" s="4"/>
    </row>
    <row r="24" spans="1:11" x14ac:dyDescent="0.25">
      <c r="A24" s="88" t="s">
        <v>32</v>
      </c>
      <c r="B24" s="86">
        <v>0.05</v>
      </c>
      <c r="C24" s="87">
        <v>0.05</v>
      </c>
      <c r="E24" s="88" t="s">
        <v>32</v>
      </c>
      <c r="F24" s="86">
        <v>0.05</v>
      </c>
      <c r="G24" s="87">
        <v>0.5</v>
      </c>
      <c r="J24" s="4"/>
      <c r="K24" s="4"/>
    </row>
    <row r="25" spans="1:11" x14ac:dyDescent="0.25">
      <c r="A25" s="88" t="s">
        <v>33</v>
      </c>
      <c r="B25" s="86">
        <v>0.05</v>
      </c>
      <c r="C25" s="87">
        <v>0.05</v>
      </c>
      <c r="E25" s="88" t="s">
        <v>33</v>
      </c>
      <c r="F25" s="86">
        <v>0.05</v>
      </c>
      <c r="G25" s="87">
        <v>0.5</v>
      </c>
      <c r="J25" s="4"/>
      <c r="K25" s="4"/>
    </row>
    <row r="26" spans="1:11" x14ac:dyDescent="0.25">
      <c r="A26" s="89" t="s">
        <v>50</v>
      </c>
      <c r="B26" s="90">
        <f>CONVERT(SUM(B2:B25)*6*10,"mn","hr")</f>
        <v>10.3</v>
      </c>
      <c r="C26" s="91">
        <f>CONVERT(SUM(C2:C25)*6*10,"mn","hr")</f>
        <v>11.500000000000004</v>
      </c>
      <c r="D26" s="92"/>
      <c r="E26" s="89" t="s">
        <v>50</v>
      </c>
      <c r="F26" s="90">
        <f>CONVERT(SUM(F2:F25)*6*10,"mn","hr")</f>
        <v>1.6000000000000003</v>
      </c>
      <c r="G26" s="91">
        <f>CONVERT(SUM(G2:G25)*6*10,"mn","hr")</f>
        <v>12.399999999999999</v>
      </c>
      <c r="H26" s="1"/>
      <c r="I26" s="1"/>
      <c r="J26" s="5"/>
      <c r="K26" s="5"/>
    </row>
    <row r="27" spans="1:11" x14ac:dyDescent="0.25">
      <c r="A27" s="89" t="s">
        <v>51</v>
      </c>
      <c r="B27" s="93">
        <f>24-B26</f>
        <v>13.7</v>
      </c>
      <c r="C27" s="94">
        <f>24-C26</f>
        <v>12.499999999999996</v>
      </c>
      <c r="D27" s="95"/>
      <c r="E27" s="89" t="s">
        <v>51</v>
      </c>
      <c r="F27" s="93">
        <f t="shared" ref="F27:G27" si="0">24-F26</f>
        <v>22.4</v>
      </c>
      <c r="G27" s="94">
        <f t="shared" si="0"/>
        <v>11.600000000000001</v>
      </c>
      <c r="H27" s="6"/>
      <c r="I27" s="1"/>
      <c r="J27" s="6"/>
      <c r="K27" s="6"/>
    </row>
    <row r="28" spans="1:11" x14ac:dyDescent="0.25">
      <c r="A28" s="88" t="s">
        <v>40</v>
      </c>
      <c r="B28" s="96">
        <f>B26*C31</f>
        <v>2678</v>
      </c>
      <c r="C28" s="97">
        <f>C26*C31</f>
        <v>2990.0000000000009</v>
      </c>
      <c r="D28" s="95"/>
      <c r="E28" s="88" t="s">
        <v>40</v>
      </c>
      <c r="F28" s="96">
        <f>F26*C32</f>
        <v>166.40000000000003</v>
      </c>
      <c r="G28" s="97">
        <f>G26*C32</f>
        <v>1289.5999999999999</v>
      </c>
      <c r="H28" s="6"/>
      <c r="I28" s="1"/>
      <c r="J28" s="6"/>
      <c r="K28" s="6"/>
    </row>
    <row r="29" spans="1:11" x14ac:dyDescent="0.25">
      <c r="A29" s="98" t="s">
        <v>41</v>
      </c>
      <c r="B29" s="99">
        <f>C31*B27</f>
        <v>3562</v>
      </c>
      <c r="C29" s="100">
        <f>C31*C27</f>
        <v>3249.9999999999991</v>
      </c>
      <c r="E29" s="98" t="s">
        <v>41</v>
      </c>
      <c r="F29" s="101">
        <f>C32*F27</f>
        <v>2329.6</v>
      </c>
      <c r="G29" s="102">
        <f>C32*G27</f>
        <v>1206.4000000000001</v>
      </c>
    </row>
    <row r="30" spans="1:11" x14ac:dyDescent="0.25">
      <c r="A30" s="92"/>
    </row>
    <row r="31" spans="1:11" x14ac:dyDescent="0.25">
      <c r="A31" s="134" t="s">
        <v>48</v>
      </c>
      <c r="B31" s="135"/>
      <c r="C31" s="103">
        <f>5*52</f>
        <v>260</v>
      </c>
      <c r="E31" s="104">
        <f>B28+F28</f>
        <v>2844.4</v>
      </c>
      <c r="F31" s="41" t="s">
        <v>55</v>
      </c>
    </row>
    <row r="32" spans="1:11" x14ac:dyDescent="0.25">
      <c r="A32" s="136" t="s">
        <v>49</v>
      </c>
      <c r="B32" s="137"/>
      <c r="C32" s="102">
        <f>2*52</f>
        <v>104</v>
      </c>
      <c r="E32" s="104">
        <f>C29+G29</f>
        <v>4456.3999999999996</v>
      </c>
      <c r="F32" s="41" t="s">
        <v>54</v>
      </c>
    </row>
  </sheetData>
  <mergeCells count="2">
    <mergeCell ref="A31:B31"/>
    <mergeCell ref="A32:B3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PLUG IN Loads</vt:lpstr>
      <vt:lpstr>Operation Hours</vt:lpstr>
      <vt:lpstr>'PLUG IN Loads'!Print_Area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Belinda Konopka</dc:creator>
  <cp:lastModifiedBy>Natasha Yee</cp:lastModifiedBy>
  <cp:lastPrinted>2015-02-04T23:22:00Z</cp:lastPrinted>
  <dcterms:created xsi:type="dcterms:W3CDTF">2014-12-17T00:55:09Z</dcterms:created>
  <dcterms:modified xsi:type="dcterms:W3CDTF">2016-02-24T13:28:18Z</dcterms:modified>
</cp:coreProperties>
</file>