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LightingUpgradeOption" sheetId="2" r:id="rId1"/>
    <sheet name="Sheet3" sheetId="3" r:id="rId2"/>
  </sheets>
  <definedNames>
    <definedName name="LampType">#REF!</definedName>
  </definedNames>
  <calcPr calcId="125725"/>
</workbook>
</file>

<file path=xl/calcChain.xml><?xml version="1.0" encoding="utf-8"?>
<calcChain xmlns="http://schemas.openxmlformats.org/spreadsheetml/2006/main">
  <c r="B28" i="2"/>
  <c r="B41"/>
  <c r="C51"/>
  <c r="C53" s="1"/>
  <c r="C48"/>
  <c r="C17"/>
  <c r="B17"/>
  <c r="C9"/>
  <c r="C12" s="1"/>
  <c r="B9"/>
  <c r="B42" l="1"/>
  <c r="B57" s="1"/>
  <c r="C28"/>
  <c r="C33" s="1"/>
  <c r="B12"/>
  <c r="B18" s="1"/>
  <c r="C41"/>
  <c r="C18"/>
  <c r="C22" s="1"/>
  <c r="B22" l="1"/>
  <c r="C32" s="1"/>
  <c r="C34" s="1"/>
  <c r="C58" s="1"/>
  <c r="C31"/>
  <c r="C55"/>
  <c r="C42"/>
  <c r="C57" s="1"/>
  <c r="C62"/>
  <c r="C63" s="1"/>
  <c r="C60" l="1"/>
</calcChain>
</file>

<file path=xl/sharedStrings.xml><?xml version="1.0" encoding="utf-8"?>
<sst xmlns="http://schemas.openxmlformats.org/spreadsheetml/2006/main" count="100" uniqueCount="88">
  <si>
    <t>Existing Fixture</t>
  </si>
  <si>
    <t>New Fixture</t>
  </si>
  <si>
    <t>No. fittings</t>
  </si>
  <si>
    <t>lamps per fitting</t>
  </si>
  <si>
    <t>Total No. of lamps</t>
  </si>
  <si>
    <t>Lamp Type</t>
  </si>
  <si>
    <t>Lamp power draw (W)</t>
  </si>
  <si>
    <t>Ballast power draw (W)</t>
  </si>
  <si>
    <t>Total power draw (W)</t>
  </si>
  <si>
    <t>Power Draw (W)</t>
  </si>
  <si>
    <t>Annual Power Consumption (kWh)</t>
  </si>
  <si>
    <t>Space operating hours per weekday</t>
  </si>
  <si>
    <t>Space operating hours per weekend</t>
  </si>
  <si>
    <t>Operating hours per year</t>
  </si>
  <si>
    <t>Annual energy consumption (kWh)</t>
  </si>
  <si>
    <t>Average electricity tarriff (c/kWh)</t>
  </si>
  <si>
    <t>Annual Light Energy Costs</t>
  </si>
  <si>
    <t>Annual Savings</t>
  </si>
  <si>
    <t>Energy savings (kWh)</t>
  </si>
  <si>
    <t>Total annual energy cost ($)</t>
  </si>
  <si>
    <t>Energy cost savings ($)</t>
  </si>
  <si>
    <t>Maintenance Costs</t>
  </si>
  <si>
    <t>Maintenance time per lamp (mins)</t>
  </si>
  <si>
    <t>Lamp design life (hrs)</t>
  </si>
  <si>
    <t>Maintenance savings ($)</t>
  </si>
  <si>
    <t>Capital Costs</t>
  </si>
  <si>
    <t>Fitting cost ($/fitting)</t>
  </si>
  <si>
    <t>Maintenance labour rate (S/hr)</t>
  </si>
  <si>
    <t>Lamp cost ($/lamp)</t>
  </si>
  <si>
    <t>Capital cost ($)</t>
  </si>
  <si>
    <t>Installation time (mins)</t>
  </si>
  <si>
    <t>Installation Labour rate ($/hr)</t>
  </si>
  <si>
    <t>Annual maintenance cost ($)</t>
  </si>
  <si>
    <t>GHG reduction (tons CO2-e)</t>
  </si>
  <si>
    <t>Simple pay-back (yrs)</t>
  </si>
  <si>
    <t>Rate of Return (%)</t>
  </si>
  <si>
    <t>Comments</t>
  </si>
  <si>
    <t>Total Annual Cost Savings</t>
  </si>
  <si>
    <t>Twin 36W T8 fluorescent</t>
  </si>
  <si>
    <t>Retrofit single 36W T8 reflector &amp; electronic ballast</t>
  </si>
  <si>
    <t>Twin 28W T5 fluorescent</t>
  </si>
  <si>
    <t>Single 28W T5 fluorescent</t>
  </si>
  <si>
    <t>Linear LED 2 x 24W</t>
  </si>
  <si>
    <t>T8 to 28W T5 Conversion kit</t>
  </si>
  <si>
    <t>50W MR16 Low Voltage dichroic halogen</t>
  </si>
  <si>
    <t>35W IRC halogen</t>
  </si>
  <si>
    <t>35W IRC halogen &amp; electronic transformer</t>
  </si>
  <si>
    <t>10W LED</t>
  </si>
  <si>
    <t>16W LED</t>
  </si>
  <si>
    <t>15W CFL</t>
  </si>
  <si>
    <t>13W CFL</t>
  </si>
  <si>
    <t>PAR Lamps &amp; halogen downlights</t>
  </si>
  <si>
    <t>35W ceramic metal halide</t>
  </si>
  <si>
    <t>27W LED non-dimmable</t>
  </si>
  <si>
    <t>2 x 18W CFL (DALI dimmable)</t>
  </si>
  <si>
    <t>27W LED (DALI dimmable)</t>
  </si>
  <si>
    <t>400W mercury vapour</t>
  </si>
  <si>
    <t>250W metal halide</t>
  </si>
  <si>
    <t>4 x 54W T5 fluorescent</t>
  </si>
  <si>
    <t>150W LED</t>
  </si>
  <si>
    <t>200W induction lamp</t>
  </si>
  <si>
    <t>400W metal halide</t>
  </si>
  <si>
    <t>320W pulse-start metal halide</t>
  </si>
  <si>
    <t>300W induction lamp</t>
  </si>
  <si>
    <t>500W linear lamp shovel &amp; box floodlight</t>
  </si>
  <si>
    <t>150W metal halide</t>
  </si>
  <si>
    <t>90W LED</t>
  </si>
  <si>
    <t>Linear fluorescents</t>
  </si>
  <si>
    <t>Halogens</t>
  </si>
  <si>
    <t>High &amp; Low Bay lighting</t>
  </si>
  <si>
    <t>Halogen Floodlighting</t>
  </si>
  <si>
    <t>Equivalent No. of cars off the road</t>
  </si>
  <si>
    <t>*</t>
  </si>
  <si>
    <t>Lighting Upgrade Project Evaluation Form</t>
  </si>
  <si>
    <t>Provide input in white fields only</t>
  </si>
  <si>
    <t>Environmental Credits e.g. ESCs, RECs</t>
  </si>
  <si>
    <t>No. ESCs</t>
  </si>
  <si>
    <t>Rate/ESC ($/ESC)</t>
  </si>
  <si>
    <t>No. RECs</t>
  </si>
  <si>
    <t>Rate/REC ($/REC)</t>
  </si>
  <si>
    <t>Value ESCs ($)</t>
  </si>
  <si>
    <t>Value RECs ($)</t>
  </si>
  <si>
    <t>Value Environmental Credits ($)</t>
  </si>
  <si>
    <t>Net Capital Cost</t>
  </si>
  <si>
    <t>Building/Space:</t>
  </si>
  <si>
    <t>G12 Office Groundfloor South</t>
  </si>
  <si>
    <t>Whole-of-Life Average Annual Cost ($/year)</t>
  </si>
  <si>
    <t>Annual Capital depreciation cost rate ($/year)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</si>
</sst>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0" fontId="0" fillId="0" borderId="0" xfId="0" applyNumberFormat="1" applyProtection="1">
      <protection hidden="1"/>
    </xf>
    <xf numFmtId="0" fontId="0" fillId="0" borderId="1" xfId="0" applyBorder="1" applyProtection="1">
      <protection locked="0" hidden="1"/>
    </xf>
    <xf numFmtId="0" fontId="0" fillId="2" borderId="0" xfId="0" applyFill="1" applyProtection="1">
      <protection hidden="1"/>
    </xf>
    <xf numFmtId="0" fontId="1" fillId="3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Border="1" applyProtection="1">
      <protection hidden="1"/>
    </xf>
    <xf numFmtId="0" fontId="0" fillId="0" borderId="1" xfId="0" applyBorder="1" applyAlignment="1" applyProtection="1">
      <alignment wrapText="1"/>
      <protection locked="0" hidden="1"/>
    </xf>
    <xf numFmtId="0" fontId="0" fillId="0" borderId="1" xfId="0" applyFill="1" applyBorder="1" applyProtection="1">
      <protection locked="0" hidden="1"/>
    </xf>
    <xf numFmtId="0" fontId="0" fillId="4" borderId="1" xfId="0" applyFill="1" applyBorder="1" applyProtection="1">
      <protection hidden="1"/>
    </xf>
    <xf numFmtId="0" fontId="1" fillId="4" borderId="5" xfId="0" applyFont="1" applyFill="1" applyBorder="1" applyProtection="1">
      <protection hidden="1"/>
    </xf>
    <xf numFmtId="0" fontId="0" fillId="4" borderId="5" xfId="0" applyFill="1" applyBorder="1" applyAlignment="1" applyProtection="1">
      <alignment horizontal="right"/>
    </xf>
    <xf numFmtId="0" fontId="0" fillId="4" borderId="5" xfId="0" applyFill="1" applyBorder="1" applyProtection="1"/>
    <xf numFmtId="0" fontId="1" fillId="4" borderId="5" xfId="0" applyFont="1" applyFill="1" applyBorder="1" applyAlignment="1" applyProtection="1">
      <alignment horizontal="left"/>
    </xf>
    <xf numFmtId="0" fontId="1" fillId="4" borderId="5" xfId="0" applyFont="1" applyFill="1" applyBorder="1" applyProtection="1"/>
    <xf numFmtId="0" fontId="0" fillId="4" borderId="7" xfId="0" applyFill="1" applyBorder="1" applyProtection="1">
      <protection hidden="1"/>
    </xf>
    <xf numFmtId="0" fontId="0" fillId="0" borderId="8" xfId="0" applyBorder="1" applyProtection="1">
      <protection locked="0" hidden="1"/>
    </xf>
    <xf numFmtId="0" fontId="0" fillId="4" borderId="11" xfId="0" applyFill="1" applyBorder="1" applyProtection="1">
      <protection hidden="1"/>
    </xf>
    <xf numFmtId="0" fontId="0" fillId="0" borderId="8" xfId="0" applyBorder="1" applyAlignment="1" applyProtection="1">
      <alignment wrapText="1"/>
      <protection locked="0" hidden="1"/>
    </xf>
    <xf numFmtId="0" fontId="0" fillId="4" borderId="0" xfId="0" applyFill="1" applyBorder="1" applyProtection="1">
      <protection hidden="1"/>
    </xf>
    <xf numFmtId="164" fontId="3" fillId="4" borderId="0" xfId="0" applyNumberFormat="1" applyFont="1" applyFill="1" applyBorder="1" applyProtection="1">
      <protection hidden="1"/>
    </xf>
    <xf numFmtId="4" fontId="3" fillId="4" borderId="0" xfId="0" applyNumberFormat="1" applyFont="1" applyFill="1" applyBorder="1" applyProtection="1">
      <protection hidden="1"/>
    </xf>
    <xf numFmtId="9" fontId="3" fillId="4" borderId="0" xfId="0" applyNumberFormat="1" applyFont="1" applyFill="1" applyBorder="1" applyProtection="1">
      <protection hidden="1"/>
    </xf>
    <xf numFmtId="1" fontId="3" fillId="4" borderId="0" xfId="0" applyNumberFormat="1" applyFont="1" applyFill="1" applyBorder="1" applyProtection="1">
      <protection hidden="1"/>
    </xf>
    <xf numFmtId="166" fontId="3" fillId="4" borderId="0" xfId="0" applyNumberFormat="1" applyFont="1" applyFill="1" applyBorder="1" applyProtection="1">
      <protection hidden="1"/>
    </xf>
    <xf numFmtId="0" fontId="0" fillId="2" borderId="1" xfId="0" applyFill="1" applyBorder="1" applyAlignment="1" applyProtection="1">
      <alignment wrapText="1"/>
      <protection locked="0" hidden="1"/>
    </xf>
    <xf numFmtId="0" fontId="0" fillId="2" borderId="1" xfId="0" applyFill="1" applyBorder="1" applyProtection="1">
      <protection locked="0" hidden="1"/>
    </xf>
    <xf numFmtId="0" fontId="0" fillId="4" borderId="3" xfId="0" applyFill="1" applyBorder="1" applyProtection="1">
      <protection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1" fillId="4" borderId="5" xfId="0" applyFont="1" applyFill="1" applyBorder="1" applyAlignment="1" applyProtection="1">
      <alignment horizontal="right"/>
    </xf>
    <xf numFmtId="0" fontId="0" fillId="4" borderId="2" xfId="0" applyFill="1" applyBorder="1" applyProtection="1">
      <protection hidden="1"/>
    </xf>
    <xf numFmtId="0" fontId="0" fillId="2" borderId="9" xfId="0" applyFill="1" applyBorder="1" applyProtection="1">
      <protection locked="0" hidden="1"/>
    </xf>
    <xf numFmtId="1" fontId="0" fillId="4" borderId="9" xfId="0" applyNumberFormat="1" applyFill="1" applyBorder="1" applyProtection="1">
      <protection hidden="1"/>
    </xf>
    <xf numFmtId="0" fontId="0" fillId="4" borderId="10" xfId="0" applyFill="1" applyBorder="1" applyProtection="1">
      <protection hidden="1"/>
    </xf>
    <xf numFmtId="3" fontId="0" fillId="4" borderId="9" xfId="0" applyNumberFormat="1" applyFill="1" applyBorder="1" applyProtection="1">
      <protection hidden="1"/>
    </xf>
    <xf numFmtId="3" fontId="0" fillId="4" borderId="10" xfId="0" applyNumberFormat="1" applyFill="1" applyBorder="1" applyProtection="1">
      <protection hidden="1"/>
    </xf>
    <xf numFmtId="165" fontId="0" fillId="4" borderId="9" xfId="0" applyNumberFormat="1" applyFill="1" applyBorder="1" applyProtection="1">
      <protection hidden="1"/>
    </xf>
    <xf numFmtId="3" fontId="3" fillId="4" borderId="10" xfId="0" applyNumberFormat="1" applyFont="1" applyFill="1" applyBorder="1" applyProtection="1">
      <protection hidden="1"/>
    </xf>
    <xf numFmtId="165" fontId="3" fillId="4" borderId="10" xfId="0" applyNumberFormat="1" applyFont="1" applyFill="1" applyBorder="1" applyProtection="1">
      <protection hidden="1"/>
    </xf>
    <xf numFmtId="0" fontId="0" fillId="4" borderId="8" xfId="0" applyFill="1" applyBorder="1" applyProtection="1">
      <protection hidden="1"/>
    </xf>
    <xf numFmtId="164" fontId="3" fillId="4" borderId="10" xfId="0" applyNumberFormat="1" applyFont="1" applyFill="1" applyBorder="1" applyProtection="1">
      <protection hidden="1"/>
    </xf>
    <xf numFmtId="0" fontId="1" fillId="4" borderId="9" xfId="0" applyFont="1" applyFill="1" applyBorder="1" applyAlignment="1" applyProtection="1">
      <alignment horizontal="center"/>
      <protection hidden="1"/>
    </xf>
    <xf numFmtId="0" fontId="0" fillId="4" borderId="6" xfId="0" applyFill="1" applyBorder="1" applyAlignment="1" applyProtection="1">
      <alignment wrapText="1"/>
      <protection hidden="1"/>
    </xf>
    <xf numFmtId="0" fontId="0" fillId="4" borderId="5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>
      <protection hidden="1"/>
    </xf>
    <xf numFmtId="165" fontId="0" fillId="2" borderId="9" xfId="0" applyNumberFormat="1" applyFill="1" applyBorder="1" applyProtection="1">
      <protection locked="0" hidden="1"/>
    </xf>
    <xf numFmtId="165" fontId="0" fillId="4" borderId="10" xfId="0" applyNumberFormat="1" applyFill="1" applyBorder="1" applyProtection="1">
      <protection hidden="1"/>
    </xf>
    <xf numFmtId="165" fontId="0" fillId="4" borderId="0" xfId="0" applyNumberForma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0"/>
  <sheetViews>
    <sheetView tabSelected="1" topLeftCell="A25" zoomScale="90" zoomScaleNormal="90" workbookViewId="0">
      <selection activeCell="F47" sqref="F47"/>
    </sheetView>
  </sheetViews>
  <sheetFormatPr defaultRowHeight="15"/>
  <cols>
    <col min="1" max="1" width="42.5703125" style="1" customWidth="1"/>
    <col min="2" max="3" width="22.7109375" style="1" customWidth="1"/>
    <col min="4" max="4" width="34.85546875" style="1" customWidth="1"/>
    <col min="5" max="5" width="9.140625" style="1"/>
    <col min="6" max="6" width="47.140625" style="1" bestFit="1" customWidth="1"/>
    <col min="7" max="25" width="9.140625" style="1"/>
    <col min="26" max="26" width="45.7109375" style="1" customWidth="1"/>
    <col min="27" max="16384" width="9.140625" style="1"/>
  </cols>
  <sheetData>
    <row r="1" spans="1:4">
      <c r="A1" s="2" t="s">
        <v>73</v>
      </c>
    </row>
    <row r="2" spans="1:4">
      <c r="A2" s="1" t="s">
        <v>74</v>
      </c>
    </row>
    <row r="3" spans="1:4" ht="30">
      <c r="A3" s="29" t="s">
        <v>84</v>
      </c>
      <c r="B3" s="9" t="s">
        <v>85</v>
      </c>
    </row>
    <row r="4" spans="1:4">
      <c r="A4" s="29"/>
      <c r="B4" s="43" t="s">
        <v>0</v>
      </c>
      <c r="C4" s="43" t="s">
        <v>1</v>
      </c>
      <c r="D4" s="30" t="s">
        <v>36</v>
      </c>
    </row>
    <row r="5" spans="1:4">
      <c r="A5" s="12" t="s">
        <v>9</v>
      </c>
      <c r="B5" s="19"/>
      <c r="C5" s="19"/>
      <c r="D5" s="44"/>
    </row>
    <row r="6" spans="1:4">
      <c r="A6" s="13" t="s">
        <v>5</v>
      </c>
      <c r="B6" s="27"/>
      <c r="C6" s="27"/>
      <c r="D6" s="9"/>
    </row>
    <row r="7" spans="1:4">
      <c r="A7" s="13" t="s">
        <v>2</v>
      </c>
      <c r="B7" s="28"/>
      <c r="C7" s="28"/>
      <c r="D7" s="9"/>
    </row>
    <row r="8" spans="1:4">
      <c r="A8" s="13" t="s">
        <v>3</v>
      </c>
      <c r="B8" s="33"/>
      <c r="C8" s="33"/>
      <c r="D8" s="9" t="s">
        <v>72</v>
      </c>
    </row>
    <row r="9" spans="1:4">
      <c r="A9" s="13" t="s">
        <v>4</v>
      </c>
      <c r="B9" s="11">
        <f>B7*B8</f>
        <v>0</v>
      </c>
      <c r="C9" s="41">
        <f>C7*C8</f>
        <v>0</v>
      </c>
      <c r="D9" s="20"/>
    </row>
    <row r="10" spans="1:4">
      <c r="A10" s="13" t="s">
        <v>6</v>
      </c>
      <c r="B10" s="28"/>
      <c r="C10" s="28"/>
      <c r="D10" s="9" t="s">
        <v>72</v>
      </c>
    </row>
    <row r="11" spans="1:4">
      <c r="A11" s="13" t="s">
        <v>7</v>
      </c>
      <c r="B11" s="28"/>
      <c r="C11" s="28"/>
      <c r="D11" s="9" t="s">
        <v>72</v>
      </c>
    </row>
    <row r="12" spans="1:4">
      <c r="A12" s="13" t="s">
        <v>8</v>
      </c>
      <c r="B12" s="34">
        <f>B9*(B10+B11)</f>
        <v>0</v>
      </c>
      <c r="C12" s="34">
        <f>C9*(C10+C11)</f>
        <v>0</v>
      </c>
      <c r="D12" s="9"/>
    </row>
    <row r="13" spans="1:4">
      <c r="A13" s="14"/>
      <c r="B13" s="35"/>
      <c r="C13" s="35"/>
      <c r="D13" s="9"/>
    </row>
    <row r="14" spans="1:4">
      <c r="A14" s="15" t="s">
        <v>10</v>
      </c>
      <c r="B14" s="19"/>
      <c r="C14" s="19"/>
      <c r="D14" s="9"/>
    </row>
    <row r="15" spans="1:4">
      <c r="A15" s="13" t="s">
        <v>11</v>
      </c>
      <c r="B15" s="4"/>
      <c r="C15" s="4"/>
      <c r="D15" s="9"/>
    </row>
    <row r="16" spans="1:4">
      <c r="A16" s="13" t="s">
        <v>12</v>
      </c>
      <c r="B16" s="4"/>
      <c r="C16" s="4"/>
      <c r="D16" s="9"/>
    </row>
    <row r="17" spans="1:8">
      <c r="A17" s="13" t="s">
        <v>13</v>
      </c>
      <c r="B17" s="36">
        <f>B15*261+B16*52</f>
        <v>0</v>
      </c>
      <c r="C17" s="36">
        <f>C15*261+C16*52</f>
        <v>0</v>
      </c>
      <c r="D17" s="9" t="s">
        <v>72</v>
      </c>
    </row>
    <row r="18" spans="1:8">
      <c r="A18" s="13" t="s">
        <v>14</v>
      </c>
      <c r="B18" s="37">
        <f>B17*B12/1000</f>
        <v>0</v>
      </c>
      <c r="C18" s="37">
        <f>C17*C12/1000</f>
        <v>0</v>
      </c>
      <c r="D18" s="9"/>
    </row>
    <row r="19" spans="1:8">
      <c r="A19" s="14"/>
      <c r="B19" s="35"/>
      <c r="C19" s="35"/>
      <c r="D19" s="9"/>
    </row>
    <row r="20" spans="1:8">
      <c r="A20" s="15" t="s">
        <v>16</v>
      </c>
      <c r="B20" s="19"/>
      <c r="C20" s="19"/>
      <c r="D20" s="9"/>
    </row>
    <row r="21" spans="1:8">
      <c r="A21" s="13" t="s">
        <v>15</v>
      </c>
      <c r="B21" s="4"/>
      <c r="C21" s="4"/>
      <c r="D21" s="9" t="s">
        <v>72</v>
      </c>
    </row>
    <row r="22" spans="1:8">
      <c r="A22" s="13" t="s">
        <v>19</v>
      </c>
      <c r="B22" s="38">
        <f>B21/100*B18</f>
        <v>0</v>
      </c>
      <c r="C22" s="38">
        <f>C21/100*C18</f>
        <v>0</v>
      </c>
      <c r="D22" s="9"/>
    </row>
    <row r="23" spans="1:8">
      <c r="A23" s="13"/>
      <c r="B23" s="35"/>
      <c r="C23" s="35"/>
      <c r="D23" s="9"/>
    </row>
    <row r="24" spans="1:8">
      <c r="A24" s="15" t="s">
        <v>21</v>
      </c>
      <c r="B24" s="19"/>
      <c r="C24" s="19"/>
      <c r="D24" s="9"/>
    </row>
    <row r="25" spans="1:8">
      <c r="A25" s="13" t="s">
        <v>22</v>
      </c>
      <c r="B25" s="10"/>
      <c r="C25" s="10"/>
      <c r="D25" s="9" t="s">
        <v>72</v>
      </c>
    </row>
    <row r="26" spans="1:8">
      <c r="A26" s="13" t="s">
        <v>27</v>
      </c>
      <c r="B26" s="10"/>
      <c r="C26" s="10"/>
      <c r="D26" s="9"/>
    </row>
    <row r="27" spans="1:8">
      <c r="A27" s="13" t="s">
        <v>23</v>
      </c>
      <c r="B27" s="10"/>
      <c r="C27" s="10"/>
      <c r="D27" s="9" t="s">
        <v>72</v>
      </c>
    </row>
    <row r="28" spans="1:8">
      <c r="A28" s="13" t="s">
        <v>32</v>
      </c>
      <c r="B28" s="38">
        <f>IF(B27=0,0,B25/60*B26*B17/B27*B9)</f>
        <v>0</v>
      </c>
      <c r="C28" s="38">
        <f>IF(C27=0,0,C25/60*C26*C17/C27*C9)</f>
        <v>0</v>
      </c>
      <c r="D28" s="9"/>
    </row>
    <row r="29" spans="1:8">
      <c r="A29" s="14"/>
      <c r="B29" s="35"/>
      <c r="C29" s="35"/>
      <c r="D29" s="9"/>
      <c r="H29" s="3"/>
    </row>
    <row r="30" spans="1:8">
      <c r="A30" s="16" t="s">
        <v>17</v>
      </c>
      <c r="B30" s="35"/>
      <c r="C30" s="35"/>
      <c r="D30" s="9"/>
    </row>
    <row r="31" spans="1:8">
      <c r="A31" s="13" t="s">
        <v>18</v>
      </c>
      <c r="B31" s="39"/>
      <c r="C31" s="39">
        <f>B18-C18</f>
        <v>0</v>
      </c>
      <c r="D31" s="9"/>
    </row>
    <row r="32" spans="1:8">
      <c r="A32" s="13" t="s">
        <v>20</v>
      </c>
      <c r="B32" s="35"/>
      <c r="C32" s="40">
        <f>B22-C22</f>
        <v>0</v>
      </c>
      <c r="D32" s="9"/>
    </row>
    <row r="33" spans="1:4">
      <c r="A33" s="13" t="s">
        <v>24</v>
      </c>
      <c r="B33" s="35"/>
      <c r="C33" s="40">
        <f>B28-C28</f>
        <v>0</v>
      </c>
      <c r="D33" s="9"/>
    </row>
    <row r="34" spans="1:4">
      <c r="A34" s="31" t="s">
        <v>37</v>
      </c>
      <c r="B34" s="35"/>
      <c r="C34" s="40">
        <f>SUM(C32:C33)</f>
        <v>0</v>
      </c>
      <c r="D34" s="9"/>
    </row>
    <row r="35" spans="1:4">
      <c r="A35" s="14"/>
      <c r="B35" s="35"/>
      <c r="C35" s="35"/>
      <c r="D35" s="9"/>
    </row>
    <row r="36" spans="1:4">
      <c r="A36" s="15" t="s">
        <v>25</v>
      </c>
      <c r="B36" s="35"/>
      <c r="C36" s="19"/>
      <c r="D36" s="9"/>
    </row>
    <row r="37" spans="1:4">
      <c r="A37" s="13" t="s">
        <v>26</v>
      </c>
      <c r="B37" s="18"/>
      <c r="C37" s="18">
        <v>600</v>
      </c>
      <c r="D37" s="9"/>
    </row>
    <row r="38" spans="1:4">
      <c r="A38" s="13" t="s">
        <v>28</v>
      </c>
      <c r="B38" s="18"/>
      <c r="C38" s="18"/>
      <c r="D38" s="9"/>
    </row>
    <row r="39" spans="1:4">
      <c r="A39" s="13" t="s">
        <v>30</v>
      </c>
      <c r="B39" s="18">
        <v>30</v>
      </c>
      <c r="C39" s="18">
        <v>30</v>
      </c>
      <c r="D39" s="9"/>
    </row>
    <row r="40" spans="1:4">
      <c r="A40" s="13" t="s">
        <v>31</v>
      </c>
      <c r="B40" s="18">
        <v>70</v>
      </c>
      <c r="C40" s="18">
        <v>70</v>
      </c>
      <c r="D40" s="9"/>
    </row>
    <row r="41" spans="1:4">
      <c r="A41" s="31" t="s">
        <v>29</v>
      </c>
      <c r="B41" s="38">
        <f>B7*B37+B9*B38+B39/60*B40*B9</f>
        <v>0</v>
      </c>
      <c r="C41" s="38">
        <f>C7*C37+C9*C38+C39/60*C40*C9</f>
        <v>0</v>
      </c>
      <c r="D41" s="9"/>
    </row>
    <row r="42" spans="1:4">
      <c r="A42" s="31" t="s">
        <v>87</v>
      </c>
      <c r="B42" s="48" t="e">
        <f>B41*B17/B27</f>
        <v>#DIV/0!</v>
      </c>
      <c r="C42" s="48" t="e">
        <f>C41*C17/C27</f>
        <v>#DIV/0!</v>
      </c>
      <c r="D42" s="9"/>
    </row>
    <row r="43" spans="1:4">
      <c r="A43" s="31"/>
      <c r="B43" s="48"/>
      <c r="C43" s="49"/>
      <c r="D43" s="9"/>
    </row>
    <row r="44" spans="1:4">
      <c r="A44" s="31"/>
      <c r="B44" s="42"/>
      <c r="C44" s="22"/>
      <c r="D44" s="9"/>
    </row>
    <row r="45" spans="1:4">
      <c r="A45" s="15" t="s">
        <v>75</v>
      </c>
      <c r="B45" s="42"/>
      <c r="C45" s="22"/>
      <c r="D45" s="9"/>
    </row>
    <row r="46" spans="1:4">
      <c r="A46" s="45" t="s">
        <v>76</v>
      </c>
      <c r="B46" s="42"/>
      <c r="C46" s="18">
        <v>0</v>
      </c>
      <c r="D46" s="9" t="s">
        <v>72</v>
      </c>
    </row>
    <row r="47" spans="1:4">
      <c r="A47" s="45" t="s">
        <v>77</v>
      </c>
      <c r="B47" s="42"/>
      <c r="C47" s="47"/>
      <c r="D47" s="9" t="s">
        <v>72</v>
      </c>
    </row>
    <row r="48" spans="1:4">
      <c r="A48" s="13" t="s">
        <v>80</v>
      </c>
      <c r="B48" s="42"/>
      <c r="C48" s="38">
        <f>C47*C46</f>
        <v>0</v>
      </c>
      <c r="D48" s="9"/>
    </row>
    <row r="49" spans="1:4">
      <c r="A49" s="13" t="s">
        <v>78</v>
      </c>
      <c r="B49" s="42"/>
      <c r="C49" s="18"/>
      <c r="D49" s="9" t="s">
        <v>72</v>
      </c>
    </row>
    <row r="50" spans="1:4">
      <c r="A50" s="13" t="s">
        <v>79</v>
      </c>
      <c r="B50" s="42"/>
      <c r="C50" s="47"/>
      <c r="D50" s="9" t="s">
        <v>72</v>
      </c>
    </row>
    <row r="51" spans="1:4">
      <c r="A51" s="13" t="s">
        <v>81</v>
      </c>
      <c r="B51" s="35"/>
      <c r="C51" s="38">
        <f>C50*C49</f>
        <v>0</v>
      </c>
      <c r="D51" s="9"/>
    </row>
    <row r="52" spans="1:4">
      <c r="A52" s="13"/>
      <c r="B52" s="35"/>
      <c r="C52" s="21"/>
      <c r="D52" s="9"/>
    </row>
    <row r="53" spans="1:4">
      <c r="A53" s="31" t="s">
        <v>82</v>
      </c>
      <c r="B53" s="35"/>
      <c r="C53" s="40">
        <f>C51+C48</f>
        <v>0</v>
      </c>
      <c r="D53" s="9" t="s">
        <v>72</v>
      </c>
    </row>
    <row r="54" spans="1:4">
      <c r="A54" s="31"/>
      <c r="B54" s="35"/>
      <c r="C54" s="46"/>
      <c r="D54" s="9"/>
    </row>
    <row r="55" spans="1:4">
      <c r="A55" s="31" t="s">
        <v>83</v>
      </c>
      <c r="B55" s="35"/>
      <c r="C55" s="40">
        <f>C41-C53</f>
        <v>0</v>
      </c>
      <c r="D55" s="9"/>
    </row>
    <row r="56" spans="1:4">
      <c r="A56" s="31"/>
      <c r="B56" s="35"/>
      <c r="C56" s="46"/>
      <c r="D56" s="9"/>
    </row>
    <row r="57" spans="1:4">
      <c r="A57" s="15" t="s">
        <v>86</v>
      </c>
      <c r="B57" s="40" t="e">
        <f>B28+B42</f>
        <v>#DIV/0!</v>
      </c>
      <c r="C57" s="40" t="e">
        <f>C28+C42</f>
        <v>#DIV/0!</v>
      </c>
      <c r="D57" s="9"/>
    </row>
    <row r="58" spans="1:4">
      <c r="A58" s="15" t="s">
        <v>34</v>
      </c>
      <c r="B58" s="35"/>
      <c r="C58" s="23">
        <f>IF(C34=0,0,C55/C34)</f>
        <v>0</v>
      </c>
      <c r="D58" s="9"/>
    </row>
    <row r="59" spans="1:4">
      <c r="A59" s="14"/>
      <c r="B59" s="35"/>
      <c r="C59" s="21"/>
      <c r="D59" s="9"/>
    </row>
    <row r="60" spans="1:4">
      <c r="A60" s="16" t="s">
        <v>35</v>
      </c>
      <c r="B60" s="35"/>
      <c r="C60" s="24">
        <f>IF(C34=0,0,C34/C55)</f>
        <v>0</v>
      </c>
      <c r="D60" s="9"/>
    </row>
    <row r="61" spans="1:4">
      <c r="A61" s="14"/>
      <c r="B61" s="35"/>
      <c r="C61" s="21"/>
      <c r="D61" s="9"/>
    </row>
    <row r="62" spans="1:4">
      <c r="A62" s="16" t="s">
        <v>33</v>
      </c>
      <c r="B62" s="35"/>
      <c r="C62" s="25">
        <f>0.89*C31/1000</f>
        <v>0</v>
      </c>
      <c r="D62" s="9"/>
    </row>
    <row r="63" spans="1:4">
      <c r="A63" s="12" t="s">
        <v>71</v>
      </c>
      <c r="B63" s="35"/>
      <c r="C63" s="26">
        <f>C62/4.5</f>
        <v>0</v>
      </c>
      <c r="D63" s="9"/>
    </row>
    <row r="64" spans="1:4">
      <c r="A64" s="17"/>
      <c r="B64" s="19"/>
      <c r="C64" s="32"/>
      <c r="D64" s="9"/>
    </row>
    <row r="116" spans="6:6">
      <c r="F116" s="6"/>
    </row>
    <row r="117" spans="6:6">
      <c r="F117" s="7" t="s">
        <v>67</v>
      </c>
    </row>
    <row r="118" spans="6:6">
      <c r="F118" s="5" t="s">
        <v>38</v>
      </c>
    </row>
    <row r="119" spans="6:6">
      <c r="F119" s="1" t="s">
        <v>39</v>
      </c>
    </row>
    <row r="120" spans="6:6">
      <c r="F120" s="1" t="s">
        <v>40</v>
      </c>
    </row>
    <row r="121" spans="6:6">
      <c r="F121" s="1" t="s">
        <v>41</v>
      </c>
    </row>
    <row r="122" spans="6:6">
      <c r="F122" s="1" t="s">
        <v>42</v>
      </c>
    </row>
    <row r="123" spans="6:6">
      <c r="F123" s="1" t="s">
        <v>43</v>
      </c>
    </row>
    <row r="124" spans="6:6">
      <c r="F124" s="7" t="s">
        <v>68</v>
      </c>
    </row>
    <row r="125" spans="6:6">
      <c r="F125" s="5" t="s">
        <v>44</v>
      </c>
    </row>
    <row r="126" spans="6:6">
      <c r="F126" s="1" t="s">
        <v>45</v>
      </c>
    </row>
    <row r="127" spans="6:6">
      <c r="F127" s="1" t="s">
        <v>46</v>
      </c>
    </row>
    <row r="128" spans="6:6">
      <c r="F128" s="1" t="s">
        <v>47</v>
      </c>
    </row>
    <row r="129" spans="6:6">
      <c r="F129" s="1" t="s">
        <v>48</v>
      </c>
    </row>
    <row r="130" spans="6:6">
      <c r="F130" s="1" t="s">
        <v>49</v>
      </c>
    </row>
    <row r="131" spans="6:6">
      <c r="F131" s="1" t="s">
        <v>50</v>
      </c>
    </row>
    <row r="132" spans="6:6">
      <c r="F132" s="7" t="s">
        <v>51</v>
      </c>
    </row>
    <row r="133" spans="6:6">
      <c r="F133" s="1" t="s">
        <v>52</v>
      </c>
    </row>
    <row r="134" spans="6:6">
      <c r="F134" s="1" t="s">
        <v>53</v>
      </c>
    </row>
    <row r="135" spans="6:6">
      <c r="F135" s="1" t="s">
        <v>54</v>
      </c>
    </row>
    <row r="136" spans="6:6">
      <c r="F136" s="1" t="s">
        <v>55</v>
      </c>
    </row>
    <row r="137" spans="6:6">
      <c r="F137" s="8" t="s">
        <v>69</v>
      </c>
    </row>
    <row r="138" spans="6:6">
      <c r="F138" s="5" t="s">
        <v>56</v>
      </c>
    </row>
    <row r="139" spans="6:6">
      <c r="F139" s="1" t="s">
        <v>57</v>
      </c>
    </row>
    <row r="140" spans="6:6">
      <c r="F140" s="1" t="s">
        <v>58</v>
      </c>
    </row>
    <row r="141" spans="6:6">
      <c r="F141" s="1" t="s">
        <v>59</v>
      </c>
    </row>
    <row r="142" spans="6:6">
      <c r="F142" s="1" t="s">
        <v>60</v>
      </c>
    </row>
    <row r="143" spans="6:6">
      <c r="F143" s="8" t="s">
        <v>61</v>
      </c>
    </row>
    <row r="144" spans="6:6">
      <c r="F144" s="1" t="s">
        <v>62</v>
      </c>
    </row>
    <row r="145" spans="6:6">
      <c r="F145" s="1" t="s">
        <v>59</v>
      </c>
    </row>
    <row r="146" spans="6:6">
      <c r="F146" s="1" t="s">
        <v>63</v>
      </c>
    </row>
    <row r="147" spans="6:6">
      <c r="F147" s="7" t="s">
        <v>70</v>
      </c>
    </row>
    <row r="148" spans="6:6">
      <c r="F148" s="5" t="s">
        <v>64</v>
      </c>
    </row>
    <row r="149" spans="6:6">
      <c r="F149" s="1" t="s">
        <v>65</v>
      </c>
    </row>
    <row r="150" spans="6:6">
      <c r="F150" s="1" t="s">
        <v>66</v>
      </c>
    </row>
  </sheetData>
  <sheetProtection sheet="1" objects="1" scenarios="1"/>
  <dataValidations count="2">
    <dataValidation type="list" allowBlank="1" showInputMessage="1" showErrorMessage="1" sqref="B6">
      <formula1>$F$116:$F$216</formula1>
    </dataValidation>
    <dataValidation type="list" allowBlank="1" showInputMessage="1" showErrorMessage="1" sqref="C6">
      <formula1>LampType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LightingUpgradeOption</vt:lpstr>
      <vt:lpstr>Sheet3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ALABS</dc:creator>
  <cp:lastModifiedBy>ALABS</cp:lastModifiedBy>
  <dcterms:created xsi:type="dcterms:W3CDTF">2012-11-29T03:55:11Z</dcterms:created>
  <dcterms:modified xsi:type="dcterms:W3CDTF">2013-08-16T07:46:01Z</dcterms:modified>
</cp:coreProperties>
</file>